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counties-my.sharepoint.com/personal/jspence_arorp_org/Documents/Joy's Working Folder/Applications/2023 Proposals 23-001 23-228/ARORP23-172 13th Judicial Drug Task Force/23-172 13th Judicial Drug Task Force Annual Evaluations/23-172 Year 2/"/>
    </mc:Choice>
  </mc:AlternateContent>
  <xr:revisionPtr revIDLastSave="158" documentId="8_{6C141407-9E61-9041-B225-ADE722898E0A}" xr6:coauthVersionLast="47" xr6:coauthVersionMax="47" xr10:uidLastSave="{FE2DD73E-F658-6C4A-BDA9-40ACFE887CB1}"/>
  <bookViews>
    <workbookView xWindow="0" yWindow="660" windowWidth="34560" windowHeight="19520" activeTab="8" xr2:uid="{334098D0-2F93-4841-9639-36ACEE26B6F0}"/>
  </bookViews>
  <sheets>
    <sheet name="ARORP Final " sheetId="44" r:id="rId1"/>
    <sheet name="Payroll " sheetId="34" r:id="rId2"/>
    <sheet name="BCBS Insurance" sheetId="45" r:id="rId3"/>
    <sheet name="FICA " sheetId="36" r:id="rId4"/>
    <sheet name="FICA - Mary" sheetId="46" state="hidden" r:id="rId5"/>
    <sheet name="APERS - Retirement " sheetId="37" r:id="rId6"/>
    <sheet name="Work-Comp " sheetId="41" r:id="rId7"/>
    <sheet name="EDP " sheetId="31" r:id="rId8"/>
    <sheet name="Equipment " sheetId="33" r:id="rId9"/>
  </sheets>
  <definedNames>
    <definedName name="LOCAL_MYSQL_DATE_FORMAT" localSheetId="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8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6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'ARORP Final 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44" l="1"/>
  <c r="D15" i="44"/>
  <c r="D16" i="44"/>
  <c r="D129" i="36"/>
  <c r="D124" i="36"/>
  <c r="D125" i="36"/>
  <c r="D126" i="36"/>
  <c r="A118" i="36"/>
  <c r="A117" i="36"/>
  <c r="A116" i="36"/>
  <c r="A115" i="36"/>
  <c r="A114" i="36"/>
  <c r="A113" i="36"/>
  <c r="A112" i="36"/>
  <c r="A111" i="36"/>
  <c r="A110" i="36"/>
  <c r="A109" i="36"/>
  <c r="A108" i="36"/>
  <c r="A107" i="36"/>
  <c r="A26" i="36"/>
  <c r="A25" i="36"/>
  <c r="A15" i="36"/>
  <c r="C106" i="46"/>
  <c r="C73" i="36"/>
  <c r="A71" i="36"/>
  <c r="F126" i="46"/>
  <c r="E74" i="46"/>
  <c r="F20" i="46"/>
  <c r="C160" i="46"/>
  <c r="C52" i="46"/>
  <c r="D13" i="44"/>
  <c r="C95" i="45"/>
  <c r="C62" i="45"/>
  <c r="C29" i="45"/>
  <c r="C16" i="33" l="1"/>
  <c r="C17" i="33" s="1"/>
  <c r="C121" i="37"/>
  <c r="D127" i="37" s="1"/>
  <c r="D128" i="37" s="1"/>
  <c r="D126" i="37"/>
  <c r="D125" i="37"/>
  <c r="C27" i="37"/>
  <c r="D6" i="44"/>
  <c r="C26" i="34"/>
  <c r="C32" i="44"/>
  <c r="B24" i="44"/>
  <c r="D23" i="44"/>
  <c r="F23" i="44" s="1"/>
  <c r="F24" i="44" s="1"/>
  <c r="B20" i="44"/>
  <c r="F18" i="44"/>
  <c r="B129" i="36"/>
  <c r="C116" i="34"/>
  <c r="D8" i="44" s="1"/>
  <c r="F28" i="44"/>
  <c r="F30" i="44" s="1"/>
  <c r="B9" i="44"/>
  <c r="D30" i="44"/>
  <c r="D7" i="44"/>
  <c r="C13" i="31"/>
  <c r="A99" i="36"/>
  <c r="A106" i="36"/>
  <c r="A105" i="36"/>
  <c r="A104" i="36"/>
  <c r="A103" i="36"/>
  <c r="A102" i="36"/>
  <c r="A101" i="36"/>
  <c r="A100" i="36"/>
  <c r="A98" i="36"/>
  <c r="A97" i="36"/>
  <c r="A96" i="36"/>
  <c r="A95" i="36"/>
  <c r="A53" i="36"/>
  <c r="A70" i="36"/>
  <c r="A69" i="36"/>
  <c r="A68" i="36"/>
  <c r="A67" i="36"/>
  <c r="A66" i="36"/>
  <c r="A65" i="36"/>
  <c r="A64" i="36"/>
  <c r="A63" i="36"/>
  <c r="A61" i="36"/>
  <c r="A60" i="36"/>
  <c r="A59" i="36"/>
  <c r="A58" i="36"/>
  <c r="A57" i="36"/>
  <c r="A56" i="36"/>
  <c r="A55" i="36"/>
  <c r="A54" i="36"/>
  <c r="A52" i="36"/>
  <c r="A51" i="36"/>
  <c r="A50" i="36"/>
  <c r="A49" i="36"/>
  <c r="A5" i="36"/>
  <c r="A3" i="36"/>
  <c r="A24" i="36"/>
  <c r="A23" i="36"/>
  <c r="A22" i="36"/>
  <c r="A21" i="36"/>
  <c r="A20" i="36"/>
  <c r="A19" i="36"/>
  <c r="A18" i="36"/>
  <c r="A17" i="36"/>
  <c r="A16" i="36"/>
  <c r="A14" i="36"/>
  <c r="A13" i="36"/>
  <c r="A12" i="36"/>
  <c r="A11" i="36"/>
  <c r="A10" i="36"/>
  <c r="A9" i="36"/>
  <c r="A8" i="36"/>
  <c r="A7" i="36"/>
  <c r="A6" i="36"/>
  <c r="A4" i="36"/>
  <c r="C72" i="34"/>
  <c r="C22" i="33"/>
  <c r="B30" i="44"/>
  <c r="B32" i="44" l="1"/>
  <c r="D24" i="44"/>
  <c r="F6" i="44" l="1"/>
  <c r="F9" i="44" s="1"/>
  <c r="D9" i="44"/>
  <c r="C4" i="41"/>
  <c r="C74" i="37"/>
  <c r="C119" i="36"/>
  <c r="C27" i="36"/>
  <c r="C14" i="31"/>
  <c r="C117" i="34"/>
  <c r="C73" i="34"/>
  <c r="C27" i="34"/>
  <c r="D17" i="44" l="1"/>
  <c r="C28" i="37"/>
  <c r="C75" i="37"/>
  <c r="C122" i="37"/>
  <c r="C74" i="36"/>
  <c r="C28" i="36"/>
  <c r="C120" i="36"/>
  <c r="F20" i="44" l="1"/>
  <c r="D20" i="44"/>
  <c r="D32" i="44" s="1"/>
</calcChain>
</file>

<file path=xl/sharedStrings.xml><?xml version="1.0" encoding="utf-8"?>
<sst xmlns="http://schemas.openxmlformats.org/spreadsheetml/2006/main" count="1163" uniqueCount="157">
  <si>
    <t>Date</t>
  </si>
  <si>
    <t>Equipment</t>
  </si>
  <si>
    <t>Peer Core</t>
  </si>
  <si>
    <t>Investigator</t>
  </si>
  <si>
    <t>Peer Advanced</t>
  </si>
  <si>
    <t xml:space="preserve">Total </t>
  </si>
  <si>
    <t>Retirement</t>
  </si>
  <si>
    <t>FICA</t>
  </si>
  <si>
    <t>Cell Phones &amp; Hot Spots</t>
  </si>
  <si>
    <t>Total</t>
  </si>
  <si>
    <t xml:space="preserve">W/C </t>
  </si>
  <si>
    <t>1 Yr Insurance</t>
  </si>
  <si>
    <t>Health/Life/Dental/Vision</t>
  </si>
  <si>
    <t>1 Yr Salary</t>
  </si>
  <si>
    <t>Personnel</t>
  </si>
  <si>
    <t>Spent to date Notes</t>
  </si>
  <si>
    <t>Spent to date</t>
  </si>
  <si>
    <t>Description of Budget Line Item</t>
  </si>
  <si>
    <t>Original Amount Budgeted</t>
  </si>
  <si>
    <t>Original Budget Line Item</t>
  </si>
  <si>
    <t>Grand Total</t>
  </si>
  <si>
    <t xml:space="preserve">Office Supplies </t>
  </si>
  <si>
    <t xml:space="preserve">M&amp;O </t>
  </si>
  <si>
    <t>Monthly Fees</t>
  </si>
  <si>
    <t xml:space="preserve">1 Yr@7.65% total Salary </t>
  </si>
  <si>
    <t xml:space="preserve">1 Yr @ 15.32% total Salary </t>
  </si>
  <si>
    <t>Total Cost per Receipt</t>
  </si>
  <si>
    <t>Vendor</t>
  </si>
  <si>
    <t>Items Purchased with Unit Price</t>
  </si>
  <si>
    <t xml:space="preserve">AR Employment Sec. Dept. </t>
  </si>
  <si>
    <t>1 Yr @0225% of first $7,000 /salary x number of positions</t>
  </si>
  <si>
    <t>Employee</t>
  </si>
  <si>
    <t>Paycheck Amount</t>
  </si>
  <si>
    <t xml:space="preserve">Pay Periods </t>
  </si>
  <si>
    <t xml:space="preserve">Nicole Smith </t>
  </si>
  <si>
    <t xml:space="preserve">Hours Per Pay Period </t>
  </si>
  <si>
    <t xml:space="preserve">Vincent Tate </t>
  </si>
  <si>
    <t xml:space="preserve">Total Cost </t>
  </si>
  <si>
    <t xml:space="preserve">FICA - Taxes </t>
  </si>
  <si>
    <t xml:space="preserve">APERS - Retirement </t>
  </si>
  <si>
    <t>Peer - Advanced</t>
  </si>
  <si>
    <t>Peer - Core</t>
  </si>
  <si>
    <t xml:space="preserve">Peer - Core </t>
  </si>
  <si>
    <t xml:space="preserve">Tru-Narc Test Kits </t>
  </si>
  <si>
    <t>Amazon</t>
  </si>
  <si>
    <t>Wal Mart</t>
  </si>
  <si>
    <t>11/01/2024-11/15/2024</t>
  </si>
  <si>
    <t>11/16/2024-11/30/2024</t>
  </si>
  <si>
    <t>12/01/2024-12/15/2024</t>
  </si>
  <si>
    <t>12/16/2024-12/31/2024</t>
  </si>
  <si>
    <t>Yellow, Cyan &amp; Magenta toner cartridges  $245.89 ea. + 79.29 tax</t>
  </si>
  <si>
    <t>Black toner cartridge $196.89 + 21.17 tax</t>
  </si>
  <si>
    <t>Expandable file  $15.98 + 1.72 tax</t>
  </si>
  <si>
    <t>Verizon</t>
  </si>
  <si>
    <t>Phone &amp; Hot Spot Service 10/09/24-11/08/24 $164.72</t>
  </si>
  <si>
    <t>Phone &amp; Hot Spot Service 11/09/24-12/08/24  $164.72</t>
  </si>
  <si>
    <t>AR BCBS</t>
  </si>
  <si>
    <t>01/01/2025-01/15/2025</t>
  </si>
  <si>
    <t>EDP Solutions</t>
  </si>
  <si>
    <t>Business cards - N. Smith &amp; V. Tate  $145.20 + 15.61 tax</t>
  </si>
  <si>
    <t>01/16/2025-01/31/2025</t>
  </si>
  <si>
    <t>02/01/2025-02/15/2025</t>
  </si>
  <si>
    <t>02/16/2025-02/28/2025</t>
  </si>
  <si>
    <t>03/01/2025-03/15/2025</t>
  </si>
  <si>
    <t>03/16/2025-03/31/2025</t>
  </si>
  <si>
    <t xml:space="preserve">Peer - Advanced/Core </t>
  </si>
  <si>
    <t>Phone &amp; Hot Spot Service 12/09/24-01/08/2025  $164.66</t>
  </si>
  <si>
    <t>Phone &amp; Hot Spot Service  01/09/2025-02/28/2025 $164.60</t>
  </si>
  <si>
    <t>Phone &amp; Hot Spot Service 02/09/2025-03/08/2025  $106.63</t>
  </si>
  <si>
    <t>Invoice # 306402</t>
  </si>
  <si>
    <t>Order # 112-0182762-9499437</t>
  </si>
  <si>
    <t>Order # 112-7953402-6585800</t>
  </si>
  <si>
    <t>Statement # 1659235803</t>
  </si>
  <si>
    <t>Remaining Balance</t>
  </si>
  <si>
    <t xml:space="preserve">Rounding errors </t>
  </si>
  <si>
    <t>04/01/2025-04/15/2025</t>
  </si>
  <si>
    <t>T-Mobile</t>
  </si>
  <si>
    <t>New Phones &amp; Hot Spot Service 2/21/25-3/20/25 $916.08</t>
  </si>
  <si>
    <t>Phone &amp; Hot Spot Service 3/21/2025-4/20/2025 $152.36</t>
  </si>
  <si>
    <t>04/16/2025-04/30/2025</t>
  </si>
  <si>
    <t>05/01/2025-05/15/2025</t>
  </si>
  <si>
    <t>05/16/2025-05/31/2025</t>
  </si>
  <si>
    <t>06/16/2025-06/30/2025</t>
  </si>
  <si>
    <t>06/01/2025-06/15/2025</t>
  </si>
  <si>
    <t xml:space="preserve">T-Mobile </t>
  </si>
  <si>
    <t>Phone &amp; Hot Spot Service 4/21/2025-5/20/2025  $152.36</t>
  </si>
  <si>
    <t xml:space="preserve">John Voss </t>
  </si>
  <si>
    <t>Vincent Tate</t>
  </si>
  <si>
    <t>Nicole Smith</t>
  </si>
  <si>
    <t>Tape, sheet protectors, dividers, canned air  $74.11 + 7.97 tax</t>
  </si>
  <si>
    <t>07/01/2025-07/15/2025</t>
  </si>
  <si>
    <t>07/16/2025-07/31/2025</t>
  </si>
  <si>
    <t>Phone &amp; Hot Spot Service 05/21/2025-06/20/2025  $153.98</t>
  </si>
  <si>
    <t>08/01/2025-08/15/2025</t>
  </si>
  <si>
    <t>Phone &amp; Hot Spot Servoce 06/21/2025-07/20/2025 $153.98</t>
  </si>
  <si>
    <t>08/16/2025-08/31/2025</t>
  </si>
  <si>
    <t>09/01/2025-09/15/2025</t>
  </si>
  <si>
    <t>10/01/2025-10/15/2025</t>
  </si>
  <si>
    <t>File Folders $44.80 + 4.82 tax</t>
  </si>
  <si>
    <t>copy paper  179.98 + $19.34 tax</t>
  </si>
  <si>
    <t>label maker, toner, ink pens, external hard drives 862.51 +$92.72 tax</t>
  </si>
  <si>
    <t>Phone &amp; Hot Spot Service 07/21/2025-08/20/2025  $153.98</t>
  </si>
  <si>
    <t>09/16/2025-09/30/2025</t>
  </si>
  <si>
    <t>10/16/2025-10/31/2025</t>
  </si>
  <si>
    <t>TC # 7882 0290 2422 5874 8402</t>
  </si>
  <si>
    <t>Order # 114-4289796-3231425</t>
  </si>
  <si>
    <t>Order # 114-4055908-5609024</t>
  </si>
  <si>
    <t>Order # 114-5526492-3461868</t>
  </si>
  <si>
    <t>Tru-Narc</t>
  </si>
  <si>
    <t>ARORP Notes</t>
  </si>
  <si>
    <t xml:space="preserve">There is a payment from 12/1/24, which is not included here. </t>
  </si>
  <si>
    <t xml:space="preserve">There were two 6/15/25 payments in the documentation. Only one was accepted. </t>
  </si>
  <si>
    <t xml:space="preserve">Two 6/15/25 payments. </t>
  </si>
  <si>
    <t>See tab "payroll"</t>
  </si>
  <si>
    <t>See tab "BCBS"</t>
  </si>
  <si>
    <t>Amount Left to Spend</t>
  </si>
  <si>
    <t>See tab "FICA"</t>
  </si>
  <si>
    <t>See tab "Equipment"</t>
  </si>
  <si>
    <t>Totals</t>
  </si>
  <si>
    <t xml:space="preserve">One invoice provided. </t>
  </si>
  <si>
    <t>See tab "Retirement"</t>
  </si>
  <si>
    <t xml:space="preserve">Fringe </t>
  </si>
  <si>
    <t>1 Yr W/C for investigator and Peer</t>
  </si>
  <si>
    <t xml:space="preserve">There was a payment missing of $1,354.17 from 5/31/25. Receipt provided following meeting. </t>
  </si>
  <si>
    <t>There is a payment missing of $1,354.17. Receipt provided following meeting.</t>
  </si>
  <si>
    <t>Missing amount for $1855.53. Receipt provided following meeting.</t>
  </si>
  <si>
    <t>Missing payment for 5/15 for $1,666.67. Receipt provided following meeting.</t>
  </si>
  <si>
    <t xml:space="preserve">Extra 6/15/25 payment. Payment was missing for $207.46 for 5/31/25. Paystub received after meeting.  </t>
  </si>
  <si>
    <t xml:space="preserve">Payment missing for $207.45. Paystub received after meeting for $207.46. </t>
  </si>
  <si>
    <t>Payment missing for $207.45. Paystub received after meeting for $207.46.</t>
  </si>
  <si>
    <t>Missing payment for $284.27. Paystubs received after meeting.</t>
  </si>
  <si>
    <t xml:space="preserve">Missing payment for $284.27, two 6/15/25 payments. Paystubs received after meeting. </t>
  </si>
  <si>
    <t xml:space="preserve">Payment was missing for $255.33. Paystub received after meeting. </t>
  </si>
  <si>
    <t>Health Insurance</t>
  </si>
  <si>
    <t>Dental Insurance</t>
  </si>
  <si>
    <t>Vision Insurance</t>
  </si>
  <si>
    <t>USAble</t>
  </si>
  <si>
    <t>Life Insurance</t>
  </si>
  <si>
    <t xml:space="preserve"> Spent to date </t>
  </si>
  <si>
    <t xml:space="preserve"> Remaining Balance </t>
  </si>
  <si>
    <t>Shannon Nicole Smith</t>
  </si>
  <si>
    <t xml:space="preserve"> $                                   -  </t>
  </si>
  <si>
    <t xml:space="preserve"> $                                                                                -  </t>
  </si>
  <si>
    <t xml:space="preserve">Documentation provided after the meeting. </t>
  </si>
  <si>
    <t>Documentation provided after the meeting.</t>
  </si>
  <si>
    <t>Organization: 13th Drug Task Force</t>
  </si>
  <si>
    <t>Year 2 Annotated Budget</t>
  </si>
  <si>
    <t>Overage of $0.8 covered by 13th DTF.</t>
  </si>
  <si>
    <t>Overage of $0.5 covered by 13th DTF.</t>
  </si>
  <si>
    <t xml:space="preserve">Overage of $345.37 covered by 13th DTF. </t>
  </si>
  <si>
    <t xml:space="preserve">Overage of $1161.99 covered by 13th DTF. </t>
  </si>
  <si>
    <t>Overage of $42.19 covered by 13th DTF.</t>
  </si>
  <si>
    <t xml:space="preserve">Overage of $0.02 covered by 13th DTF. </t>
  </si>
  <si>
    <t xml:space="preserve">Overage of $48.67 covered by 13th DTF. </t>
  </si>
  <si>
    <t>VT</t>
  </si>
  <si>
    <t>NS</t>
  </si>
  <si>
    <t>JV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</si>
</sst>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9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3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43" fontId="4" fillId="0" borderId="0" xfId="2" applyFont="1"/>
    <xf numFmtId="43" fontId="0" fillId="0" borderId="0" xfId="2" applyFont="1"/>
    <xf numFmtId="43" fontId="0" fillId="0" borderId="0" xfId="0" applyNumberFormat="1"/>
    <xf numFmtId="43" fontId="0" fillId="0" borderId="2" xfId="2" applyFont="1" applyBorder="1" applyAlignment="1">
      <alignment vertical="center"/>
    </xf>
    <xf numFmtId="43" fontId="0" fillId="0" borderId="0" xfId="2" applyFont="1" applyAlignment="1">
      <alignment vertical="center"/>
    </xf>
    <xf numFmtId="43" fontId="0" fillId="0" borderId="2" xfId="2" applyFont="1" applyBorder="1"/>
    <xf numFmtId="43" fontId="4" fillId="0" borderId="0" xfId="0" applyNumberFormat="1" applyFont="1"/>
    <xf numFmtId="0" fontId="0" fillId="0" borderId="2" xfId="0" applyBorder="1"/>
    <xf numFmtId="43" fontId="0" fillId="0" borderId="2" xfId="0" applyNumberFormat="1" applyBorder="1"/>
    <xf numFmtId="0" fontId="0" fillId="0" borderId="2" xfId="0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4" fillId="0" borderId="2" xfId="2" applyFont="1" applyBorder="1"/>
    <xf numFmtId="44" fontId="0" fillId="0" borderId="0" xfId="6" applyFont="1"/>
    <xf numFmtId="0" fontId="4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44" fontId="6" fillId="0" borderId="0" xfId="6" applyFont="1"/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4" fillId="3" borderId="0" xfId="0" applyFont="1" applyFill="1" applyAlignment="1">
      <alignment horizontal="center" wrapText="1"/>
    </xf>
    <xf numFmtId="44" fontId="4" fillId="0" borderId="0" xfId="0" applyNumberFormat="1" applyFont="1" applyAlignment="1">
      <alignment horizontal="center"/>
    </xf>
    <xf numFmtId="44" fontId="4" fillId="0" borderId="2" xfId="0" applyNumberFormat="1" applyFont="1" applyBorder="1" applyAlignment="1">
      <alignment horizontal="center"/>
    </xf>
    <xf numFmtId="44" fontId="6" fillId="0" borderId="3" xfId="6" applyFont="1" applyBorder="1"/>
    <xf numFmtId="164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44" fontId="4" fillId="0" borderId="0" xfId="6" applyFont="1" applyFill="1" applyBorder="1" applyAlignment="1">
      <alignment horizontal="right" vertical="center" wrapText="1"/>
    </xf>
    <xf numFmtId="44" fontId="8" fillId="0" borderId="0" xfId="6" applyFont="1"/>
    <xf numFmtId="44" fontId="2" fillId="4" borderId="0" xfId="6" applyFont="1" applyFill="1" applyAlignment="1">
      <alignment horizontal="center" vertical="center" wrapText="1"/>
    </xf>
    <xf numFmtId="164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44" fontId="2" fillId="4" borderId="0" xfId="6" applyFont="1" applyFill="1" applyBorder="1" applyAlignment="1">
      <alignment horizontal="center" vertical="center" wrapText="1"/>
    </xf>
    <xf numFmtId="44" fontId="0" fillId="4" borderId="0" xfId="6" applyFont="1" applyFill="1"/>
    <xf numFmtId="44" fontId="2" fillId="4" borderId="0" xfId="6" applyFont="1" applyFill="1" applyBorder="1" applyAlignment="1">
      <alignment horizontal="left" vertical="center"/>
    </xf>
    <xf numFmtId="44" fontId="0" fillId="4" borderId="0" xfId="0" applyNumberFormat="1" applyFill="1"/>
    <xf numFmtId="14" fontId="0" fillId="4" borderId="0" xfId="0" applyNumberFormat="1" applyFill="1"/>
    <xf numFmtId="44" fontId="6" fillId="4" borderId="0" xfId="6" applyFont="1" applyFill="1"/>
    <xf numFmtId="164" fontId="6" fillId="4" borderId="0" xfId="0" applyNumberFormat="1" applyFont="1" applyFill="1" applyAlignment="1">
      <alignment horizontal="center"/>
    </xf>
    <xf numFmtId="0" fontId="6" fillId="4" borderId="0" xfId="0" applyFont="1" applyFill="1"/>
    <xf numFmtId="43" fontId="0" fillId="4" borderId="0" xfId="2" applyFont="1" applyFill="1"/>
    <xf numFmtId="43" fontId="0" fillId="4" borderId="0" xfId="2" applyFont="1" applyFill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4" xfId="0" applyBorder="1"/>
    <xf numFmtId="43" fontId="0" fillId="0" borderId="4" xfId="2" applyFont="1" applyBorder="1"/>
    <xf numFmtId="0" fontId="6" fillId="0" borderId="4" xfId="0" applyFont="1" applyBorder="1"/>
    <xf numFmtId="0" fontId="3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43" fontId="0" fillId="4" borderId="4" xfId="2" applyFont="1" applyFill="1" applyBorder="1" applyAlignment="1">
      <alignment vertical="center"/>
    </xf>
    <xf numFmtId="0" fontId="4" fillId="0" borderId="4" xfId="0" applyFont="1" applyBorder="1"/>
    <xf numFmtId="43" fontId="4" fillId="0" borderId="4" xfId="0" applyNumberFormat="1" applyFont="1" applyBorder="1"/>
    <xf numFmtId="0" fontId="0" fillId="5" borderId="0" xfId="0" applyFill="1"/>
    <xf numFmtId="43" fontId="4" fillId="5" borderId="0" xfId="0" applyNumberFormat="1" applyFont="1" applyFill="1"/>
    <xf numFmtId="0" fontId="4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wrapText="1"/>
    </xf>
    <xf numFmtId="0" fontId="3" fillId="0" borderId="4" xfId="0" applyFont="1" applyBorder="1"/>
    <xf numFmtId="0" fontId="0" fillId="5" borderId="4" xfId="0" applyFill="1" applyBorder="1"/>
    <xf numFmtId="0" fontId="0" fillId="0" borderId="2" xfId="0" applyBorder="1" applyAlignment="1">
      <alignment wrapText="1"/>
    </xf>
    <xf numFmtId="43" fontId="0" fillId="0" borderId="2" xfId="2" applyFont="1" applyFill="1" applyBorder="1"/>
    <xf numFmtId="43" fontId="4" fillId="4" borderId="2" xfId="0" applyNumberFormat="1" applyFont="1" applyFill="1" applyBorder="1"/>
    <xf numFmtId="43" fontId="4" fillId="0" borderId="2" xfId="0" applyNumberFormat="1" applyFont="1" applyBorder="1"/>
    <xf numFmtId="43" fontId="0" fillId="0" borderId="0" xfId="0" applyNumberFormat="1" applyAlignment="1">
      <alignment vertical="center"/>
    </xf>
    <xf numFmtId="0" fontId="4" fillId="5" borderId="0" xfId="0" applyFont="1" applyFill="1"/>
    <xf numFmtId="43" fontId="4" fillId="5" borderId="0" xfId="2" applyFont="1" applyFill="1"/>
    <xf numFmtId="0" fontId="0" fillId="5" borderId="0" xfId="0" applyFill="1" applyAlignment="1">
      <alignment horizontal="center"/>
    </xf>
    <xf numFmtId="43" fontId="4" fillId="5" borderId="0" xfId="2" applyFont="1" applyFill="1" applyBorder="1"/>
    <xf numFmtId="0" fontId="4" fillId="5" borderId="0" xfId="0" applyFont="1" applyFill="1" applyAlignment="1">
      <alignment horizontal="center"/>
    </xf>
    <xf numFmtId="0" fontId="4" fillId="6" borderId="0" xfId="0" applyFont="1" applyFill="1"/>
    <xf numFmtId="43" fontId="4" fillId="6" borderId="0" xfId="2" applyFont="1" applyFill="1" applyBorder="1"/>
    <xf numFmtId="0" fontId="0" fillId="6" borderId="0" xfId="0" applyFill="1"/>
    <xf numFmtId="0" fontId="0" fillId="6" borderId="0" xfId="0" applyFill="1" applyAlignment="1">
      <alignment horizontal="center"/>
    </xf>
    <xf numFmtId="43" fontId="4" fillId="6" borderId="0" xfId="0" applyNumberFormat="1" applyFont="1" applyFill="1"/>
    <xf numFmtId="43" fontId="0" fillId="6" borderId="0" xfId="2" applyFont="1" applyFill="1"/>
    <xf numFmtId="43" fontId="4" fillId="6" borderId="0" xfId="2" applyFont="1" applyFill="1"/>
    <xf numFmtId="43" fontId="0" fillId="6" borderId="0" xfId="0" applyNumberFormat="1" applyFill="1"/>
    <xf numFmtId="0" fontId="0" fillId="3" borderId="4" xfId="0" applyFill="1" applyBorder="1"/>
    <xf numFmtId="43" fontId="4" fillId="3" borderId="4" xfId="0" applyNumberFormat="1" applyFont="1" applyFill="1" applyBorder="1"/>
    <xf numFmtId="43" fontId="0" fillId="4" borderId="2" xfId="2" applyFont="1" applyFill="1" applyBorder="1"/>
    <xf numFmtId="44" fontId="0" fillId="4" borderId="3" xfId="6" applyFont="1" applyFill="1" applyBorder="1"/>
    <xf numFmtId="164" fontId="0" fillId="4" borderId="3" xfId="0" applyNumberForma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3" xfId="0" applyFill="1" applyBorder="1"/>
    <xf numFmtId="16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3" fontId="0" fillId="4" borderId="4" xfId="2" applyFont="1" applyFill="1" applyBorder="1"/>
    <xf numFmtId="43" fontId="4" fillId="4" borderId="4" xfId="0" applyNumberFormat="1" applyFont="1" applyFill="1" applyBorder="1"/>
    <xf numFmtId="43" fontId="2" fillId="4" borderId="0" xfId="2" applyFont="1" applyFill="1"/>
    <xf numFmtId="0" fontId="10" fillId="0" borderId="0" xfId="0" applyFont="1"/>
    <xf numFmtId="0" fontId="11" fillId="0" borderId="0" xfId="0" applyFont="1"/>
    <xf numFmtId="0" fontId="10" fillId="7" borderId="0" xfId="0" applyFont="1" applyFill="1" applyAlignment="1">
      <alignment horizontal="center" vertical="center" wrapText="1"/>
    </xf>
    <xf numFmtId="0" fontId="10" fillId="7" borderId="0" xfId="0" applyFont="1" applyFill="1" applyAlignment="1">
      <alignment horizontal="center"/>
    </xf>
    <xf numFmtId="0" fontId="10" fillId="7" borderId="0" xfId="0" applyFont="1" applyFill="1"/>
    <xf numFmtId="44" fontId="11" fillId="0" borderId="3" xfId="0" applyNumberFormat="1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/>
    <xf numFmtId="44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44" fontId="10" fillId="0" borderId="2" xfId="0" applyNumberFormat="1" applyFont="1" applyBorder="1" applyAlignment="1">
      <alignment horizontal="center"/>
    </xf>
    <xf numFmtId="0" fontId="11" fillId="0" borderId="2" xfId="0" applyFont="1" applyBorder="1"/>
    <xf numFmtId="44" fontId="11" fillId="0" borderId="0" xfId="0" applyNumberFormat="1" applyFont="1" applyAlignment="1">
      <alignment horizontal="center" vertical="center" wrapText="1"/>
    </xf>
    <xf numFmtId="44" fontId="10" fillId="0" borderId="3" xfId="0" applyNumberFormat="1" applyFont="1" applyBorder="1"/>
    <xf numFmtId="44" fontId="11" fillId="0" borderId="0" xfId="0" applyNumberFormat="1" applyFont="1"/>
    <xf numFmtId="14" fontId="11" fillId="0" borderId="0" xfId="0" applyNumberFormat="1" applyFont="1"/>
    <xf numFmtId="44" fontId="10" fillId="0" borderId="0" xfId="0" applyNumberFormat="1" applyFont="1"/>
    <xf numFmtId="44" fontId="11" fillId="0" borderId="3" xfId="0" applyNumberFormat="1" applyFont="1" applyBorder="1"/>
    <xf numFmtId="164" fontId="11" fillId="0" borderId="3" xfId="0" applyNumberFormat="1" applyFont="1" applyBorder="1" applyAlignment="1">
      <alignment horizontal="center"/>
    </xf>
    <xf numFmtId="44" fontId="11" fillId="8" borderId="0" xfId="0" applyNumberFormat="1" applyFont="1" applyFill="1" applyAlignment="1">
      <alignment horizontal="center" vertical="center" wrapText="1"/>
    </xf>
    <xf numFmtId="14" fontId="11" fillId="8" borderId="0" xfId="0" applyNumberFormat="1" applyFont="1" applyFill="1" applyAlignment="1">
      <alignment horizontal="center"/>
    </xf>
    <xf numFmtId="0" fontId="11" fillId="8" borderId="0" xfId="0" applyFont="1" applyFill="1" applyAlignment="1">
      <alignment horizontal="center"/>
    </xf>
    <xf numFmtId="0" fontId="11" fillId="8" borderId="0" xfId="0" applyFont="1" applyFill="1"/>
    <xf numFmtId="44" fontId="11" fillId="8" borderId="0" xfId="0" applyNumberFormat="1" applyFont="1" applyFill="1"/>
    <xf numFmtId="14" fontId="11" fillId="8" borderId="0" xfId="0" applyNumberFormat="1" applyFont="1" applyFill="1"/>
    <xf numFmtId="44" fontId="0" fillId="0" borderId="0" xfId="0" applyNumberFormat="1"/>
    <xf numFmtId="164" fontId="11" fillId="8" borderId="0" xfId="0" applyNumberFormat="1" applyFont="1" applyFill="1" applyAlignment="1">
      <alignment horizontal="center"/>
    </xf>
    <xf numFmtId="0" fontId="12" fillId="0" borderId="0" xfId="0" applyFont="1"/>
    <xf numFmtId="44" fontId="4" fillId="0" borderId="0" xfId="6" applyFont="1" applyFill="1" applyBorder="1" applyAlignment="1">
      <alignment horizontal="right" vertical="center" wrapText="1"/>
    </xf>
    <xf numFmtId="44" fontId="4" fillId="0" borderId="2" xfId="6" applyFont="1" applyFill="1" applyBorder="1" applyAlignment="1">
      <alignment horizontal="right" vertical="center" wrapText="1"/>
    </xf>
    <xf numFmtId="44" fontId="10" fillId="0" borderId="2" xfId="0" applyNumberFormat="1" applyFont="1" applyBorder="1" applyAlignment="1">
      <alignment horizontal="right" vertical="center" wrapText="1"/>
    </xf>
    <xf numFmtId="44" fontId="10" fillId="0" borderId="5" xfId="0" applyNumberFormat="1" applyFont="1" applyBorder="1" applyAlignment="1">
      <alignment horizontal="right" vertical="center" wrapText="1"/>
    </xf>
  </cellXfs>
  <cellStyles count="7">
    <cellStyle name="Comma" xfId="2" builtinId="3"/>
    <cellStyle name="Comma 2" xfId="4" xr:uid="{7C2961CF-2E20-423E-BE9F-D586CF8B819B}"/>
    <cellStyle name="Currency" xfId="6" builtinId="4"/>
    <cellStyle name="Currency 2" xfId="5" xr:uid="{6B7429F9-A61A-4663-B436-21DB5B34E83E}"/>
    <cellStyle name="Normal" xfId="0" builtinId="0"/>
    <cellStyle name="Normal 2" xfId="1" xr:uid="{35D371A7-96D5-4121-97A8-638FC78D4E5E}"/>
    <cellStyle name="Normal 3" xfId="3" xr:uid="{E8860754-369A-4FDB-9770-6684868A2C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D1344-E2CF-4A37-8A84-0A15555C51E0}">
  <dimension ref="A1:G33"/>
  <sheetViews>
    <sheetView zoomScale="115" zoomScaleNormal="110" workbookViewId="0">
      <pane ySplit="4" topLeftCell="A10" activePane="bottomLeft" state="frozen"/>
      <selection pane="bottomLeft" sqref="A1:G33"/>
    </sheetView>
  </sheetViews>
  <sheetFormatPr baseColWidth="10" defaultColWidth="8.83203125" defaultRowHeight="15" x14ac:dyDescent="0.2"/>
  <cols>
    <col min="1" max="1" width="23.1640625" customWidth="1"/>
    <col min="2" max="2" width="11.5" customWidth="1"/>
    <col min="3" max="3" width="26.83203125" customWidth="1"/>
    <col min="4" max="4" width="11.5" customWidth="1"/>
    <col min="5" max="5" width="32.5" customWidth="1"/>
    <col min="6" max="6" width="12.83203125" customWidth="1"/>
    <col min="7" max="7" width="55.1640625" customWidth="1"/>
  </cols>
  <sheetData>
    <row r="1" spans="1:7" ht="26" x14ac:dyDescent="0.3">
      <c r="A1" s="126" t="s">
        <v>146</v>
      </c>
    </row>
    <row r="2" spans="1:7" x14ac:dyDescent="0.2">
      <c r="A2" s="2" t="s">
        <v>145</v>
      </c>
    </row>
    <row r="4" spans="1:7" ht="57" customHeight="1" thickBot="1" x14ac:dyDescent="0.25">
      <c r="A4" s="17" t="s">
        <v>19</v>
      </c>
      <c r="B4" s="16" t="s">
        <v>18</v>
      </c>
      <c r="C4" s="17" t="s">
        <v>17</v>
      </c>
      <c r="D4" s="17" t="s">
        <v>16</v>
      </c>
      <c r="E4" s="18" t="s">
        <v>15</v>
      </c>
      <c r="F4" s="17" t="s">
        <v>115</v>
      </c>
      <c r="G4" s="17" t="s">
        <v>109</v>
      </c>
    </row>
    <row r="5" spans="1:7" x14ac:dyDescent="0.2">
      <c r="A5" s="78" t="s">
        <v>14</v>
      </c>
      <c r="B5" s="79"/>
      <c r="C5" s="80"/>
      <c r="D5" s="80"/>
      <c r="E5" s="80"/>
      <c r="F5" s="80"/>
      <c r="G5" s="81"/>
    </row>
    <row r="6" spans="1:7" ht="16" thickBot="1" x14ac:dyDescent="0.25">
      <c r="A6" t="s">
        <v>3</v>
      </c>
      <c r="B6" s="4">
        <v>44532.800000000003</v>
      </c>
      <c r="C6" s="1" t="s">
        <v>13</v>
      </c>
      <c r="D6" s="49">
        <f>'Payroll '!C26</f>
        <v>44532.719999999987</v>
      </c>
      <c r="E6" t="s">
        <v>113</v>
      </c>
      <c r="F6" s="5">
        <f>SUM(B6-D6)</f>
        <v>8.0000000016298145E-2</v>
      </c>
      <c r="G6" s="12"/>
    </row>
    <row r="7" spans="1:7" ht="17" thickTop="1" thickBot="1" x14ac:dyDescent="0.25">
      <c r="A7" t="s">
        <v>4</v>
      </c>
      <c r="B7" s="4">
        <v>40000</v>
      </c>
      <c r="C7" s="1" t="s">
        <v>13</v>
      </c>
      <c r="D7" s="49">
        <f>'Payroll '!C72</f>
        <v>40000.07999999998</v>
      </c>
      <c r="E7" t="s">
        <v>113</v>
      </c>
      <c r="F7" s="5">
        <v>0</v>
      </c>
      <c r="G7" s="12" t="s">
        <v>147</v>
      </c>
    </row>
    <row r="8" spans="1:7" ht="17" thickTop="1" thickBot="1" x14ac:dyDescent="0.25">
      <c r="A8" s="10" t="s">
        <v>2</v>
      </c>
      <c r="B8" s="8">
        <v>32500</v>
      </c>
      <c r="C8" s="12" t="s">
        <v>13</v>
      </c>
      <c r="D8" s="88">
        <f>'Payroll '!C116</f>
        <v>32500.049999999981</v>
      </c>
      <c r="E8" s="10" t="s">
        <v>113</v>
      </c>
      <c r="F8" s="11">
        <v>0</v>
      </c>
      <c r="G8" s="12" t="s">
        <v>148</v>
      </c>
    </row>
    <row r="9" spans="1:7" s="2" customFormat="1" ht="16" thickTop="1" x14ac:dyDescent="0.2">
      <c r="A9" s="73" t="s">
        <v>9</v>
      </c>
      <c r="B9" s="76">
        <f>SUM(B6:B8)</f>
        <v>117032.8</v>
      </c>
      <c r="C9" s="77"/>
      <c r="D9" s="76">
        <f>SUM(D6:D8)</f>
        <v>117032.84999999995</v>
      </c>
      <c r="E9" s="73"/>
      <c r="F9" s="63">
        <f>SUM(F6:F8)</f>
        <v>8.0000000016298145E-2</v>
      </c>
      <c r="G9" s="77"/>
    </row>
    <row r="10" spans="1:7" ht="18" customHeight="1" x14ac:dyDescent="0.2">
      <c r="A10" s="2"/>
      <c r="B10" s="9"/>
      <c r="D10" s="4"/>
      <c r="G10" s="1"/>
    </row>
    <row r="11" spans="1:7" ht="18" customHeight="1" x14ac:dyDescent="0.2">
      <c r="A11" s="78" t="s">
        <v>121</v>
      </c>
      <c r="B11" s="82"/>
      <c r="C11" s="80"/>
      <c r="D11" s="83"/>
      <c r="E11" s="80"/>
      <c r="F11" s="80"/>
      <c r="G11" s="81"/>
    </row>
    <row r="12" spans="1:7" x14ac:dyDescent="0.2">
      <c r="A12" t="s">
        <v>12</v>
      </c>
      <c r="B12" s="3"/>
      <c r="D12" s="4"/>
      <c r="F12" s="5"/>
      <c r="G12" s="1"/>
    </row>
    <row r="13" spans="1:7" x14ac:dyDescent="0.2">
      <c r="A13" t="s">
        <v>3</v>
      </c>
      <c r="B13" s="3">
        <v>5664</v>
      </c>
      <c r="C13" t="s">
        <v>11</v>
      </c>
      <c r="D13" s="49">
        <f>SUM('BCBS Insurance'!C29)</f>
        <v>6009.369999999999</v>
      </c>
      <c r="E13" t="s">
        <v>114</v>
      </c>
      <c r="F13" s="9">
        <v>0</v>
      </c>
      <c r="G13" s="1" t="s">
        <v>149</v>
      </c>
    </row>
    <row r="14" spans="1:7" x14ac:dyDescent="0.2">
      <c r="A14" t="s">
        <v>12</v>
      </c>
      <c r="B14" s="3"/>
      <c r="D14" s="4"/>
      <c r="F14" s="9"/>
      <c r="G14" s="1"/>
    </row>
    <row r="15" spans="1:7" x14ac:dyDescent="0.2">
      <c r="A15" t="s">
        <v>65</v>
      </c>
      <c r="B15" s="3">
        <v>11328</v>
      </c>
      <c r="C15" t="s">
        <v>11</v>
      </c>
      <c r="D15" s="49">
        <f>SUM('BCBS Insurance'!C95,'BCBS Insurance'!C62)</f>
        <v>12489.99</v>
      </c>
      <c r="E15" t="s">
        <v>114</v>
      </c>
      <c r="F15" s="9">
        <v>0</v>
      </c>
      <c r="G15" s="1" t="s">
        <v>150</v>
      </c>
    </row>
    <row r="16" spans="1:7" x14ac:dyDescent="0.2">
      <c r="A16" t="s">
        <v>7</v>
      </c>
      <c r="B16" s="3">
        <v>8953.01</v>
      </c>
      <c r="D16" s="97">
        <f>'FICA '!D129</f>
        <v>8995.1999999999971</v>
      </c>
      <c r="E16" t="s">
        <v>116</v>
      </c>
      <c r="F16" s="9">
        <v>0</v>
      </c>
      <c r="G16" s="1" t="s">
        <v>151</v>
      </c>
    </row>
    <row r="17" spans="1:7" x14ac:dyDescent="0.2">
      <c r="A17" t="s">
        <v>6</v>
      </c>
      <c r="B17" s="3">
        <v>17929.419999999998</v>
      </c>
      <c r="D17" s="97">
        <f>'APERS - Retirement '!D128</f>
        <v>17929.440000000002</v>
      </c>
      <c r="E17" t="s">
        <v>120</v>
      </c>
      <c r="F17" s="9">
        <v>0</v>
      </c>
      <c r="G17" s="1" t="s">
        <v>152</v>
      </c>
    </row>
    <row r="18" spans="1:7" x14ac:dyDescent="0.2">
      <c r="A18" t="s">
        <v>10</v>
      </c>
      <c r="B18" s="3">
        <v>3059.82</v>
      </c>
      <c r="C18" t="s">
        <v>122</v>
      </c>
      <c r="D18" s="4">
        <v>0</v>
      </c>
      <c r="F18" s="9">
        <f>SUM(B18-D18)</f>
        <v>3059.82</v>
      </c>
      <c r="G18" s="1"/>
    </row>
    <row r="19" spans="1:7" ht="16" thickBot="1" x14ac:dyDescent="0.25">
      <c r="A19" s="10"/>
      <c r="B19" s="8"/>
      <c r="C19" s="10"/>
      <c r="D19" s="69"/>
      <c r="E19" s="10"/>
      <c r="F19" s="10"/>
      <c r="G19" s="12"/>
    </row>
    <row r="20" spans="1:7" ht="16" thickTop="1" x14ac:dyDescent="0.2">
      <c r="A20" s="73" t="s">
        <v>9</v>
      </c>
      <c r="B20" s="74">
        <f>SUM(B13,B15,B16,B17,B18)</f>
        <v>46934.25</v>
      </c>
      <c r="C20" s="62"/>
      <c r="D20" s="63">
        <f>SUM(D13:D19)</f>
        <v>45424</v>
      </c>
      <c r="E20" s="62"/>
      <c r="F20" s="63">
        <f>SUM(F13:F18)</f>
        <v>3059.82</v>
      </c>
      <c r="G20" s="75"/>
    </row>
    <row r="21" spans="1:7" ht="9.75" customHeight="1" x14ac:dyDescent="0.2">
      <c r="B21" s="4"/>
      <c r="G21" s="1"/>
    </row>
    <row r="22" spans="1:7" x14ac:dyDescent="0.2">
      <c r="A22" s="78" t="s">
        <v>22</v>
      </c>
      <c r="B22" s="84"/>
      <c r="C22" s="80"/>
      <c r="D22" s="80"/>
      <c r="E22" s="80"/>
      <c r="F22" s="85"/>
      <c r="G22" s="81"/>
    </row>
    <row r="23" spans="1:7" ht="16" thickBot="1" x14ac:dyDescent="0.25">
      <c r="A23" s="10" t="s">
        <v>21</v>
      </c>
      <c r="B23" s="20">
        <v>2500</v>
      </c>
      <c r="C23" s="10"/>
      <c r="D23" s="70">
        <f>'EDP '!C13</f>
        <v>2499.7799999999997</v>
      </c>
      <c r="E23" s="10"/>
      <c r="F23" s="71">
        <f>B23-D23</f>
        <v>0.22000000000025466</v>
      </c>
      <c r="G23" s="12"/>
    </row>
    <row r="24" spans="1:7" ht="16" thickTop="1" x14ac:dyDescent="0.2">
      <c r="A24" s="73" t="s">
        <v>9</v>
      </c>
      <c r="B24" s="74">
        <f>B23</f>
        <v>2500</v>
      </c>
      <c r="C24" s="62"/>
      <c r="D24" s="63">
        <f>D23</f>
        <v>2499.7799999999997</v>
      </c>
      <c r="E24" s="62"/>
      <c r="F24" s="63">
        <f>F23</f>
        <v>0.22000000000025466</v>
      </c>
      <c r="G24" s="75"/>
    </row>
    <row r="25" spans="1:7" ht="21" customHeight="1" x14ac:dyDescent="0.2">
      <c r="B25" s="4"/>
      <c r="G25" s="1"/>
    </row>
    <row r="26" spans="1:7" x14ac:dyDescent="0.2">
      <c r="A26" s="78" t="s">
        <v>1</v>
      </c>
      <c r="B26" s="84"/>
      <c r="C26" s="80"/>
      <c r="D26" s="80"/>
      <c r="E26" s="80"/>
      <c r="F26" s="80"/>
      <c r="G26" s="81"/>
    </row>
    <row r="27" spans="1:7" ht="29.25" customHeight="1" x14ac:dyDescent="0.2">
      <c r="A27" s="14" t="s">
        <v>8</v>
      </c>
      <c r="B27" s="7">
        <v>2399.4</v>
      </c>
      <c r="C27" s="14" t="s">
        <v>23</v>
      </c>
      <c r="D27" s="50">
        <v>2448.0700000000002</v>
      </c>
      <c r="E27" t="s">
        <v>117</v>
      </c>
      <c r="F27" s="72">
        <v>0</v>
      </c>
      <c r="G27" s="19" t="s">
        <v>153</v>
      </c>
    </row>
    <row r="28" spans="1:7" x14ac:dyDescent="0.2">
      <c r="A28" t="s">
        <v>43</v>
      </c>
      <c r="B28" s="4">
        <v>704</v>
      </c>
      <c r="D28" s="49">
        <v>0</v>
      </c>
      <c r="F28" s="72">
        <f>SUM(B28-D28)</f>
        <v>704</v>
      </c>
      <c r="G28" s="1"/>
    </row>
    <row r="29" spans="1:7" ht="16" thickBot="1" x14ac:dyDescent="0.25">
      <c r="A29" s="15"/>
      <c r="B29" s="6"/>
      <c r="C29" s="15"/>
      <c r="D29" s="6"/>
      <c r="E29" s="68"/>
      <c r="F29" s="11"/>
      <c r="G29" s="12"/>
    </row>
    <row r="30" spans="1:7" ht="16" thickTop="1" x14ac:dyDescent="0.2">
      <c r="A30" s="73" t="s">
        <v>5</v>
      </c>
      <c r="B30" s="63">
        <f>SUM(B27:B29)</f>
        <v>3103.4</v>
      </c>
      <c r="C30" s="62"/>
      <c r="D30" s="63">
        <f>SUM(D27:D29)</f>
        <v>2448.0700000000002</v>
      </c>
      <c r="E30" s="62"/>
      <c r="F30" s="63">
        <f>SUM(F26:F28)</f>
        <v>704</v>
      </c>
      <c r="G30" s="62"/>
    </row>
    <row r="31" spans="1:7" ht="22.5" customHeight="1" x14ac:dyDescent="0.2"/>
    <row r="32" spans="1:7" x14ac:dyDescent="0.2">
      <c r="A32" s="86" t="s">
        <v>20</v>
      </c>
      <c r="B32" s="87">
        <f>SUM(B30,B24,B20,B9)</f>
        <v>169570.45</v>
      </c>
      <c r="C32" s="87">
        <f t="shared" ref="C32" si="0">SUM(C30,C24,C20,C9)</f>
        <v>0</v>
      </c>
      <c r="D32" s="87">
        <f>SUM(D30,D24,D20,D9)</f>
        <v>167404.69999999995</v>
      </c>
      <c r="E32" s="86"/>
      <c r="F32" s="87">
        <f>SUM(F30,F24,F20,F9)</f>
        <v>3764.1200000000167</v>
      </c>
      <c r="G32" s="87"/>
    </row>
    <row r="33" spans="2:2" x14ac:dyDescent="0.2">
      <c r="B33" s="5"/>
    </row>
  </sheetData>
  <pageMargins left="0.45" right="0.45" top="0.25" bottom="0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8BADB-1A7A-4299-BF28-67949D9CA4DC}">
  <sheetPr>
    <tabColor theme="9"/>
    <pageSetUpPr fitToPage="1"/>
  </sheetPr>
  <dimension ref="A1:F138"/>
  <sheetViews>
    <sheetView zoomScale="125" zoomScaleNormal="100" zoomScalePageLayoutView="173" workbookViewId="0">
      <selection activeCell="C19" sqref="C19"/>
    </sheetView>
  </sheetViews>
  <sheetFormatPr baseColWidth="10" defaultColWidth="8.83203125" defaultRowHeight="15" x14ac:dyDescent="0.2"/>
  <cols>
    <col min="1" max="1" width="11.6640625" customWidth="1"/>
    <col min="2" max="2" width="12.6640625" customWidth="1"/>
    <col min="3" max="3" width="21.83203125" customWidth="1"/>
    <col min="4" max="4" width="22" customWidth="1"/>
    <col min="5" max="5" width="10.5" customWidth="1"/>
    <col min="6" max="6" width="74.6640625" customWidth="1"/>
  </cols>
  <sheetData>
    <row r="1" spans="1:5" ht="32" x14ac:dyDescent="0.2">
      <c r="A1" s="23" t="s">
        <v>32</v>
      </c>
      <c r="B1" s="24" t="s">
        <v>0</v>
      </c>
      <c r="C1" s="24" t="s">
        <v>31</v>
      </c>
      <c r="D1" s="24" t="s">
        <v>33</v>
      </c>
      <c r="E1" s="29" t="s">
        <v>35</v>
      </c>
    </row>
    <row r="2" spans="1:5" x14ac:dyDescent="0.2">
      <c r="A2" s="37">
        <v>1855.53</v>
      </c>
      <c r="B2" s="38">
        <v>45611</v>
      </c>
      <c r="C2" s="39" t="s">
        <v>156</v>
      </c>
      <c r="D2" s="40" t="s">
        <v>46</v>
      </c>
      <c r="E2" s="39">
        <v>88</v>
      </c>
    </row>
    <row r="3" spans="1:5" x14ac:dyDescent="0.2">
      <c r="A3" s="37">
        <v>1855.53</v>
      </c>
      <c r="B3" s="38">
        <v>45626</v>
      </c>
      <c r="C3" s="39" t="s">
        <v>156</v>
      </c>
      <c r="D3" s="40" t="s">
        <v>47</v>
      </c>
      <c r="E3" s="39">
        <v>72</v>
      </c>
    </row>
    <row r="4" spans="1:5" x14ac:dyDescent="0.2">
      <c r="A4" s="37">
        <v>1855.53</v>
      </c>
      <c r="B4" s="38">
        <v>45641</v>
      </c>
      <c r="C4" s="39" t="s">
        <v>156</v>
      </c>
      <c r="D4" s="40" t="s">
        <v>48</v>
      </c>
      <c r="E4" s="39">
        <v>80</v>
      </c>
    </row>
    <row r="5" spans="1:5" x14ac:dyDescent="0.2">
      <c r="A5" s="37">
        <v>1855.53</v>
      </c>
      <c r="B5" s="38">
        <v>45657</v>
      </c>
      <c r="C5" s="39" t="s">
        <v>156</v>
      </c>
      <c r="D5" s="40" t="s">
        <v>49</v>
      </c>
      <c r="E5" s="39">
        <v>96</v>
      </c>
    </row>
    <row r="6" spans="1:5" x14ac:dyDescent="0.2">
      <c r="A6" s="37">
        <v>1855.53</v>
      </c>
      <c r="B6" s="38">
        <v>45672</v>
      </c>
      <c r="C6" s="39" t="s">
        <v>156</v>
      </c>
      <c r="D6" s="40" t="s">
        <v>57</v>
      </c>
      <c r="E6" s="39">
        <v>88</v>
      </c>
    </row>
    <row r="7" spans="1:5" x14ac:dyDescent="0.2">
      <c r="A7" s="37">
        <v>1855.53</v>
      </c>
      <c r="B7" s="38">
        <v>45688</v>
      </c>
      <c r="C7" s="39" t="s">
        <v>156</v>
      </c>
      <c r="D7" s="40" t="s">
        <v>60</v>
      </c>
      <c r="E7" s="39">
        <v>96</v>
      </c>
    </row>
    <row r="8" spans="1:5" x14ac:dyDescent="0.2">
      <c r="A8" s="37">
        <v>1855.53</v>
      </c>
      <c r="B8" s="38">
        <v>45703</v>
      </c>
      <c r="C8" s="39" t="s">
        <v>156</v>
      </c>
      <c r="D8" s="40" t="s">
        <v>61</v>
      </c>
      <c r="E8" s="39">
        <v>80</v>
      </c>
    </row>
    <row r="9" spans="1:5" x14ac:dyDescent="0.2">
      <c r="A9" s="37">
        <v>1855.53</v>
      </c>
      <c r="B9" s="38">
        <v>45716</v>
      </c>
      <c r="C9" s="39" t="s">
        <v>156</v>
      </c>
      <c r="D9" s="40" t="s">
        <v>62</v>
      </c>
      <c r="E9" s="39">
        <v>80</v>
      </c>
    </row>
    <row r="10" spans="1:5" x14ac:dyDescent="0.2">
      <c r="A10" s="37">
        <v>1855.53</v>
      </c>
      <c r="B10" s="38">
        <v>45731</v>
      </c>
      <c r="C10" s="39" t="s">
        <v>156</v>
      </c>
      <c r="D10" s="40" t="s">
        <v>63</v>
      </c>
      <c r="E10" s="39">
        <v>80</v>
      </c>
    </row>
    <row r="11" spans="1:5" x14ac:dyDescent="0.2">
      <c r="A11" s="37">
        <v>1855.53</v>
      </c>
      <c r="B11" s="38">
        <v>45747</v>
      </c>
      <c r="C11" s="39" t="s">
        <v>156</v>
      </c>
      <c r="D11" s="40" t="s">
        <v>64</v>
      </c>
      <c r="E11" s="39">
        <v>88</v>
      </c>
    </row>
    <row r="12" spans="1:5" x14ac:dyDescent="0.2">
      <c r="A12" s="37">
        <v>1855.53</v>
      </c>
      <c r="B12" s="38">
        <v>45762</v>
      </c>
      <c r="C12" s="39" t="s">
        <v>156</v>
      </c>
      <c r="D12" s="40" t="s">
        <v>75</v>
      </c>
      <c r="E12" s="39">
        <v>88</v>
      </c>
    </row>
    <row r="13" spans="1:5" x14ac:dyDescent="0.2">
      <c r="A13" s="37">
        <v>1855.53</v>
      </c>
      <c r="B13" s="38">
        <v>45777</v>
      </c>
      <c r="C13" s="39" t="s">
        <v>156</v>
      </c>
      <c r="D13" s="40" t="s">
        <v>79</v>
      </c>
      <c r="E13" s="39">
        <v>88</v>
      </c>
    </row>
    <row r="14" spans="1:5" x14ac:dyDescent="0.2">
      <c r="A14" s="37">
        <v>1855.53</v>
      </c>
      <c r="B14" s="38">
        <v>45792</v>
      </c>
      <c r="C14" s="39" t="s">
        <v>156</v>
      </c>
      <c r="D14" s="40" t="s">
        <v>80</v>
      </c>
      <c r="E14" s="39">
        <v>96</v>
      </c>
    </row>
    <row r="15" spans="1:5" x14ac:dyDescent="0.2">
      <c r="A15" s="37">
        <v>1855.53</v>
      </c>
      <c r="B15" s="38">
        <v>45808</v>
      </c>
      <c r="C15" s="39" t="s">
        <v>156</v>
      </c>
      <c r="D15" s="40" t="s">
        <v>81</v>
      </c>
      <c r="E15" s="39">
        <v>88</v>
      </c>
    </row>
    <row r="16" spans="1:5" x14ac:dyDescent="0.2">
      <c r="A16" s="37">
        <v>1855.53</v>
      </c>
      <c r="B16" s="38">
        <v>45823</v>
      </c>
      <c r="C16" s="39" t="s">
        <v>156</v>
      </c>
      <c r="D16" s="40" t="s">
        <v>83</v>
      </c>
      <c r="E16" s="39">
        <v>80</v>
      </c>
    </row>
    <row r="17" spans="1:6" x14ac:dyDescent="0.2">
      <c r="A17" s="41">
        <v>1855.53</v>
      </c>
      <c r="B17" s="38">
        <v>45838</v>
      </c>
      <c r="C17" s="39" t="s">
        <v>156</v>
      </c>
      <c r="D17" s="40" t="s">
        <v>82</v>
      </c>
      <c r="E17" s="39">
        <v>88</v>
      </c>
    </row>
    <row r="18" spans="1:6" x14ac:dyDescent="0.2">
      <c r="A18" s="41">
        <v>1855.53</v>
      </c>
      <c r="B18" s="38">
        <v>45853</v>
      </c>
      <c r="C18" s="39" t="s">
        <v>156</v>
      </c>
      <c r="D18" s="40" t="s">
        <v>90</v>
      </c>
      <c r="E18" s="39">
        <v>88</v>
      </c>
    </row>
    <row r="19" spans="1:6" x14ac:dyDescent="0.2">
      <c r="A19" s="41">
        <v>1855.53</v>
      </c>
      <c r="B19" s="38">
        <v>45869</v>
      </c>
      <c r="C19" s="39" t="s">
        <v>156</v>
      </c>
      <c r="D19" s="40" t="s">
        <v>91</v>
      </c>
      <c r="E19" s="39">
        <v>96</v>
      </c>
    </row>
    <row r="20" spans="1:6" x14ac:dyDescent="0.2">
      <c r="A20" s="41">
        <v>1855.53</v>
      </c>
      <c r="B20" s="38">
        <v>45884</v>
      </c>
      <c r="C20" s="39" t="s">
        <v>156</v>
      </c>
      <c r="D20" s="40" t="s">
        <v>93</v>
      </c>
      <c r="E20" s="39">
        <v>88</v>
      </c>
    </row>
    <row r="21" spans="1:6" x14ac:dyDescent="0.2">
      <c r="A21" s="41">
        <v>1855.53</v>
      </c>
      <c r="B21" s="38">
        <v>45900</v>
      </c>
      <c r="C21" s="39" t="s">
        <v>156</v>
      </c>
      <c r="D21" s="40" t="s">
        <v>95</v>
      </c>
      <c r="E21" s="39">
        <v>80</v>
      </c>
    </row>
    <row r="22" spans="1:6" x14ac:dyDescent="0.2">
      <c r="A22" s="41">
        <v>1855.53</v>
      </c>
      <c r="B22" s="38">
        <v>45915</v>
      </c>
      <c r="C22" s="39" t="s">
        <v>156</v>
      </c>
      <c r="D22" s="40" t="s">
        <v>96</v>
      </c>
      <c r="E22" s="39">
        <v>88</v>
      </c>
    </row>
    <row r="23" spans="1:6" x14ac:dyDescent="0.2">
      <c r="A23" s="41">
        <v>1855.53</v>
      </c>
      <c r="B23" s="38">
        <v>45930</v>
      </c>
      <c r="C23" s="39" t="s">
        <v>156</v>
      </c>
      <c r="D23" s="40" t="s">
        <v>102</v>
      </c>
      <c r="E23" s="39">
        <v>88</v>
      </c>
    </row>
    <row r="24" spans="1:6" x14ac:dyDescent="0.2">
      <c r="A24" s="41">
        <v>1855.53</v>
      </c>
      <c r="B24" s="38">
        <v>45945</v>
      </c>
      <c r="C24" s="39" t="s">
        <v>156</v>
      </c>
      <c r="D24" s="40" t="s">
        <v>97</v>
      </c>
      <c r="E24" s="39">
        <v>88</v>
      </c>
      <c r="F24" s="40" t="s">
        <v>125</v>
      </c>
    </row>
    <row r="25" spans="1:6" ht="16" thickBot="1" x14ac:dyDescent="0.25">
      <c r="A25" s="41">
        <v>1855.53</v>
      </c>
      <c r="B25" s="93">
        <v>45961</v>
      </c>
      <c r="C25" s="39" t="s">
        <v>156</v>
      </c>
      <c r="D25" s="92" t="s">
        <v>103</v>
      </c>
      <c r="E25" s="94">
        <v>96</v>
      </c>
      <c r="F25" s="40" t="s">
        <v>125</v>
      </c>
    </row>
    <row r="26" spans="1:6" ht="15" customHeight="1" x14ac:dyDescent="0.2">
      <c r="A26" s="127" t="s">
        <v>16</v>
      </c>
      <c r="B26" s="127"/>
      <c r="C26" s="30">
        <f>SUM(A2:A25)</f>
        <v>44532.719999999987</v>
      </c>
      <c r="E26" s="1"/>
    </row>
    <row r="27" spans="1:6" ht="15" customHeight="1" thickBot="1" x14ac:dyDescent="0.25">
      <c r="A27" s="128" t="s">
        <v>73</v>
      </c>
      <c r="B27" s="128"/>
      <c r="C27" s="31">
        <f>SUM(44532.8-C26)</f>
        <v>8.0000000016298145E-2</v>
      </c>
      <c r="D27" s="10"/>
      <c r="E27" s="12"/>
    </row>
    <row r="28" spans="1:6" ht="15" customHeight="1" thickTop="1" x14ac:dyDescent="0.2">
      <c r="A28" s="35"/>
      <c r="B28" s="35"/>
      <c r="C28" s="30"/>
      <c r="E28" s="1"/>
    </row>
    <row r="29" spans="1:6" ht="15" customHeight="1" x14ac:dyDescent="0.2">
      <c r="A29" s="35"/>
      <c r="B29" s="35"/>
      <c r="C29" s="30"/>
      <c r="E29" s="1"/>
    </row>
    <row r="30" spans="1:6" ht="15" customHeight="1" x14ac:dyDescent="0.2">
      <c r="A30" s="35"/>
      <c r="B30" s="35"/>
      <c r="C30" s="30"/>
      <c r="E30" s="1"/>
    </row>
    <row r="31" spans="1:6" ht="15" customHeight="1" x14ac:dyDescent="0.2">
      <c r="A31" s="35"/>
      <c r="B31" s="35"/>
      <c r="C31" s="30"/>
      <c r="E31" s="1"/>
    </row>
    <row r="32" spans="1:6" ht="15" customHeight="1" x14ac:dyDescent="0.2">
      <c r="A32" s="35"/>
      <c r="B32" s="35"/>
      <c r="C32" s="30"/>
      <c r="E32" s="1"/>
    </row>
    <row r="33" spans="1:5" ht="15" customHeight="1" x14ac:dyDescent="0.2">
      <c r="A33" s="35"/>
      <c r="B33" s="35"/>
      <c r="C33" s="30"/>
      <c r="E33" s="1"/>
    </row>
    <row r="34" spans="1:5" ht="15" customHeight="1" x14ac:dyDescent="0.2">
      <c r="A34" s="35"/>
      <c r="B34" s="35"/>
      <c r="C34" s="30"/>
      <c r="E34" s="1"/>
    </row>
    <row r="35" spans="1:5" ht="15" customHeight="1" x14ac:dyDescent="0.2">
      <c r="A35" s="35"/>
      <c r="B35" s="35"/>
      <c r="C35" s="30"/>
      <c r="E35" s="1"/>
    </row>
    <row r="36" spans="1:5" ht="15" customHeight="1" x14ac:dyDescent="0.2">
      <c r="A36" s="35"/>
      <c r="B36" s="35"/>
      <c r="C36" s="30"/>
      <c r="E36" s="1"/>
    </row>
    <row r="37" spans="1:5" ht="15" customHeight="1" x14ac:dyDescent="0.2">
      <c r="A37" s="35"/>
      <c r="B37" s="35"/>
      <c r="C37" s="30"/>
      <c r="E37" s="1"/>
    </row>
    <row r="38" spans="1:5" ht="15" customHeight="1" x14ac:dyDescent="0.2">
      <c r="A38" s="35"/>
      <c r="B38" s="35"/>
      <c r="C38" s="30"/>
      <c r="E38" s="1"/>
    </row>
    <row r="39" spans="1:5" ht="15" customHeight="1" x14ac:dyDescent="0.2">
      <c r="A39" s="35"/>
      <c r="B39" s="35"/>
      <c r="C39" s="30"/>
      <c r="E39" s="1"/>
    </row>
    <row r="40" spans="1:5" ht="15" customHeight="1" x14ac:dyDescent="0.2">
      <c r="A40" s="35"/>
      <c r="B40" s="35"/>
      <c r="C40" s="30"/>
      <c r="E40" s="1"/>
    </row>
    <row r="41" spans="1:5" ht="15" customHeight="1" x14ac:dyDescent="0.2">
      <c r="A41" s="35"/>
      <c r="B41" s="35"/>
      <c r="C41" s="30"/>
      <c r="E41" s="1"/>
    </row>
    <row r="42" spans="1:5" ht="15" customHeight="1" x14ac:dyDescent="0.2">
      <c r="A42" s="35"/>
      <c r="B42" s="35"/>
      <c r="C42" s="30"/>
      <c r="E42" s="1"/>
    </row>
    <row r="43" spans="1:5" ht="15" customHeight="1" x14ac:dyDescent="0.2">
      <c r="A43" s="35"/>
      <c r="B43" s="35"/>
      <c r="C43" s="30"/>
      <c r="E43" s="1"/>
    </row>
    <row r="44" spans="1:5" ht="15" customHeight="1" x14ac:dyDescent="0.2">
      <c r="A44" s="35"/>
      <c r="B44" s="35"/>
      <c r="C44" s="30"/>
      <c r="E44" s="1"/>
    </row>
    <row r="45" spans="1:5" ht="15" customHeight="1" x14ac:dyDescent="0.2">
      <c r="A45" s="35"/>
      <c r="B45" s="35"/>
      <c r="C45" s="30"/>
      <c r="E45" s="1"/>
    </row>
    <row r="46" spans="1:5" ht="15" customHeight="1" x14ac:dyDescent="0.2">
      <c r="A46" s="35"/>
      <c r="B46" s="35"/>
      <c r="C46" s="30"/>
      <c r="E46" s="1"/>
    </row>
    <row r="47" spans="1:5" ht="27.75" customHeight="1" x14ac:dyDescent="0.2">
      <c r="A47" s="23" t="s">
        <v>32</v>
      </c>
      <c r="B47" s="24" t="s">
        <v>0</v>
      </c>
      <c r="C47" s="24" t="s">
        <v>31</v>
      </c>
      <c r="D47" s="24" t="s">
        <v>33</v>
      </c>
      <c r="E47" s="29" t="s">
        <v>35</v>
      </c>
    </row>
    <row r="48" spans="1:5" x14ac:dyDescent="0.2">
      <c r="A48" s="42">
        <v>1666.67</v>
      </c>
      <c r="B48" s="38">
        <v>45611</v>
      </c>
      <c r="C48" s="39" t="s">
        <v>155</v>
      </c>
      <c r="D48" s="40" t="s">
        <v>46</v>
      </c>
      <c r="E48" s="39">
        <v>88</v>
      </c>
    </row>
    <row r="49" spans="1:6" x14ac:dyDescent="0.2">
      <c r="A49" s="42">
        <v>1666.67</v>
      </c>
      <c r="B49" s="38">
        <v>45626</v>
      </c>
      <c r="C49" s="39" t="s">
        <v>155</v>
      </c>
      <c r="D49" s="40" t="s">
        <v>47</v>
      </c>
      <c r="E49" s="39">
        <v>72</v>
      </c>
    </row>
    <row r="50" spans="1:6" x14ac:dyDescent="0.2">
      <c r="A50" s="42">
        <v>1666.67</v>
      </c>
      <c r="B50" s="38">
        <v>45641</v>
      </c>
      <c r="C50" s="39" t="s">
        <v>155</v>
      </c>
      <c r="D50" s="40" t="s">
        <v>48</v>
      </c>
      <c r="E50" s="39">
        <v>80</v>
      </c>
    </row>
    <row r="51" spans="1:6" x14ac:dyDescent="0.2">
      <c r="A51" s="42">
        <v>1666.67</v>
      </c>
      <c r="B51" s="38">
        <v>45657</v>
      </c>
      <c r="C51" s="39" t="s">
        <v>155</v>
      </c>
      <c r="D51" s="40" t="s">
        <v>49</v>
      </c>
      <c r="E51" s="39">
        <v>96</v>
      </c>
    </row>
    <row r="52" spans="1:6" x14ac:dyDescent="0.2">
      <c r="A52" s="42">
        <v>1666.67</v>
      </c>
      <c r="B52" s="38">
        <v>45672</v>
      </c>
      <c r="C52" s="39" t="s">
        <v>155</v>
      </c>
      <c r="D52" s="40" t="s">
        <v>57</v>
      </c>
      <c r="E52" s="39">
        <v>88</v>
      </c>
    </row>
    <row r="53" spans="1:6" x14ac:dyDescent="0.2">
      <c r="A53" s="42">
        <v>1666.67</v>
      </c>
      <c r="B53" s="38">
        <v>45688</v>
      </c>
      <c r="C53" s="39" t="s">
        <v>155</v>
      </c>
      <c r="D53" s="40" t="s">
        <v>60</v>
      </c>
      <c r="E53" s="39">
        <v>96</v>
      </c>
    </row>
    <row r="54" spans="1:6" x14ac:dyDescent="0.2">
      <c r="A54" s="42">
        <v>1666.67</v>
      </c>
      <c r="B54" s="38">
        <v>45703</v>
      </c>
      <c r="C54" s="39" t="s">
        <v>155</v>
      </c>
      <c r="D54" s="40" t="s">
        <v>61</v>
      </c>
      <c r="E54" s="39">
        <v>80</v>
      </c>
    </row>
    <row r="55" spans="1:6" x14ac:dyDescent="0.2">
      <c r="A55" s="42">
        <v>1666.67</v>
      </c>
      <c r="B55" s="38">
        <v>45716</v>
      </c>
      <c r="C55" s="39" t="s">
        <v>155</v>
      </c>
      <c r="D55" s="40" t="s">
        <v>62</v>
      </c>
      <c r="E55" s="39">
        <v>80</v>
      </c>
    </row>
    <row r="56" spans="1:6" x14ac:dyDescent="0.2">
      <c r="A56" s="42">
        <v>1666.67</v>
      </c>
      <c r="B56" s="38">
        <v>45731</v>
      </c>
      <c r="C56" s="39" t="s">
        <v>155</v>
      </c>
      <c r="D56" s="40" t="s">
        <v>63</v>
      </c>
      <c r="E56" s="39">
        <v>80</v>
      </c>
    </row>
    <row r="57" spans="1:6" x14ac:dyDescent="0.2">
      <c r="A57" s="42">
        <v>1666.67</v>
      </c>
      <c r="B57" s="38">
        <v>45747</v>
      </c>
      <c r="C57" s="39" t="s">
        <v>155</v>
      </c>
      <c r="D57" s="40" t="s">
        <v>64</v>
      </c>
      <c r="E57" s="39">
        <v>88</v>
      </c>
    </row>
    <row r="58" spans="1:6" x14ac:dyDescent="0.2">
      <c r="A58" s="42">
        <v>1666.67</v>
      </c>
      <c r="B58" s="38">
        <v>45762</v>
      </c>
      <c r="C58" s="39" t="s">
        <v>155</v>
      </c>
      <c r="D58" s="40" t="s">
        <v>75</v>
      </c>
      <c r="E58" s="39">
        <v>88</v>
      </c>
    </row>
    <row r="59" spans="1:6" x14ac:dyDescent="0.2">
      <c r="A59" s="42">
        <v>1666.67</v>
      </c>
      <c r="B59" s="38">
        <v>45777</v>
      </c>
      <c r="C59" s="39" t="s">
        <v>155</v>
      </c>
      <c r="D59" s="40" t="s">
        <v>79</v>
      </c>
      <c r="E59" s="39">
        <v>88</v>
      </c>
    </row>
    <row r="60" spans="1:6" x14ac:dyDescent="0.2">
      <c r="A60" s="42">
        <v>1666.67</v>
      </c>
      <c r="B60" s="38">
        <v>45792</v>
      </c>
      <c r="C60" s="39" t="s">
        <v>155</v>
      </c>
      <c r="D60" s="40" t="s">
        <v>80</v>
      </c>
      <c r="E60" s="39">
        <v>96</v>
      </c>
      <c r="F60" s="40" t="s">
        <v>126</v>
      </c>
    </row>
    <row r="61" spans="1:6" x14ac:dyDescent="0.2">
      <c r="A61" s="42">
        <v>1666.67</v>
      </c>
      <c r="B61" s="38">
        <v>45808</v>
      </c>
      <c r="C61" s="39" t="s">
        <v>155</v>
      </c>
      <c r="D61" s="40" t="s">
        <v>81</v>
      </c>
      <c r="E61" s="39">
        <v>88</v>
      </c>
    </row>
    <row r="62" spans="1:6" x14ac:dyDescent="0.2">
      <c r="A62" s="42">
        <v>1666.67</v>
      </c>
      <c r="B62" s="38">
        <v>45823</v>
      </c>
      <c r="C62" s="39" t="s">
        <v>155</v>
      </c>
      <c r="D62" s="40" t="s">
        <v>83</v>
      </c>
      <c r="E62" s="39">
        <v>80</v>
      </c>
    </row>
    <row r="63" spans="1:6" x14ac:dyDescent="0.2">
      <c r="A63" s="42">
        <v>1666.67</v>
      </c>
      <c r="B63" s="38">
        <v>45838</v>
      </c>
      <c r="C63" s="39" t="s">
        <v>155</v>
      </c>
      <c r="D63" s="40" t="s">
        <v>82</v>
      </c>
      <c r="E63" s="39">
        <v>88</v>
      </c>
    </row>
    <row r="64" spans="1:6" x14ac:dyDescent="0.2">
      <c r="A64" s="42">
        <v>1666.67</v>
      </c>
      <c r="B64" s="38">
        <v>45853</v>
      </c>
      <c r="C64" s="39" t="s">
        <v>155</v>
      </c>
      <c r="D64" s="40" t="s">
        <v>90</v>
      </c>
      <c r="E64" s="39">
        <v>88</v>
      </c>
    </row>
    <row r="65" spans="1:6" x14ac:dyDescent="0.2">
      <c r="A65" s="42">
        <v>1666.67</v>
      </c>
      <c r="B65" s="38">
        <v>45869</v>
      </c>
      <c r="C65" s="39" t="s">
        <v>155</v>
      </c>
      <c r="D65" s="40" t="s">
        <v>91</v>
      </c>
      <c r="E65" s="39">
        <v>96</v>
      </c>
    </row>
    <row r="66" spans="1:6" x14ac:dyDescent="0.2">
      <c r="A66" s="43">
        <v>1666.67</v>
      </c>
      <c r="B66" s="38">
        <v>45884</v>
      </c>
      <c r="C66" s="39" t="s">
        <v>155</v>
      </c>
      <c r="D66" s="40" t="s">
        <v>93</v>
      </c>
      <c r="E66" s="39">
        <v>88</v>
      </c>
    </row>
    <row r="67" spans="1:6" x14ac:dyDescent="0.2">
      <c r="A67" s="42">
        <v>1666.67</v>
      </c>
      <c r="B67" s="38">
        <v>45900</v>
      </c>
      <c r="C67" s="39" t="s">
        <v>155</v>
      </c>
      <c r="D67" s="40" t="s">
        <v>95</v>
      </c>
      <c r="E67" s="39">
        <v>80</v>
      </c>
    </row>
    <row r="68" spans="1:6" x14ac:dyDescent="0.2">
      <c r="A68" s="42">
        <v>1666.67</v>
      </c>
      <c r="B68" s="38">
        <v>45915</v>
      </c>
      <c r="C68" s="39" t="s">
        <v>155</v>
      </c>
      <c r="D68" s="40" t="s">
        <v>96</v>
      </c>
      <c r="E68" s="39">
        <v>88</v>
      </c>
    </row>
    <row r="69" spans="1:6" x14ac:dyDescent="0.2">
      <c r="A69" s="43">
        <v>1666.67</v>
      </c>
      <c r="B69" s="38">
        <v>45930</v>
      </c>
      <c r="C69" s="39" t="s">
        <v>155</v>
      </c>
      <c r="D69" s="40" t="s">
        <v>102</v>
      </c>
      <c r="E69" s="39">
        <v>88</v>
      </c>
    </row>
    <row r="70" spans="1:6" x14ac:dyDescent="0.2">
      <c r="A70" s="42">
        <v>1666.67</v>
      </c>
      <c r="B70" s="38">
        <v>45945</v>
      </c>
      <c r="C70" s="39" t="s">
        <v>155</v>
      </c>
      <c r="D70" s="40" t="s">
        <v>97</v>
      </c>
      <c r="E70" s="39">
        <v>88</v>
      </c>
      <c r="F70" s="40" t="s">
        <v>126</v>
      </c>
    </row>
    <row r="71" spans="1:6" ht="16" thickBot="1" x14ac:dyDescent="0.25">
      <c r="A71" s="42">
        <v>1666.67</v>
      </c>
      <c r="B71" s="93">
        <v>45961</v>
      </c>
      <c r="C71" s="39" t="s">
        <v>155</v>
      </c>
      <c r="D71" s="92" t="s">
        <v>103</v>
      </c>
      <c r="E71" s="94">
        <v>96</v>
      </c>
      <c r="F71" s="40" t="s">
        <v>126</v>
      </c>
    </row>
    <row r="72" spans="1:6" x14ac:dyDescent="0.2">
      <c r="A72" s="127" t="s">
        <v>16</v>
      </c>
      <c r="B72" s="127"/>
      <c r="C72" s="30">
        <f>SUM(A48:A71)</f>
        <v>40000.07999999998</v>
      </c>
      <c r="E72" s="1"/>
    </row>
    <row r="73" spans="1:6" ht="16" thickBot="1" x14ac:dyDescent="0.25">
      <c r="A73" s="128" t="s">
        <v>73</v>
      </c>
      <c r="B73" s="128"/>
      <c r="C73" s="31">
        <f>SUM(40000-C72)</f>
        <v>-7.9999999979918357E-2</v>
      </c>
      <c r="D73" s="10"/>
      <c r="E73" s="12"/>
    </row>
    <row r="74" spans="1:6" ht="16" thickTop="1" x14ac:dyDescent="0.2">
      <c r="A74" s="35"/>
      <c r="B74" s="35"/>
      <c r="C74" s="30"/>
      <c r="E74" s="1"/>
    </row>
    <row r="75" spans="1:6" x14ac:dyDescent="0.2">
      <c r="A75" s="35"/>
      <c r="B75" s="35"/>
      <c r="C75" s="30"/>
      <c r="E75" s="1"/>
    </row>
    <row r="76" spans="1:6" x14ac:dyDescent="0.2">
      <c r="A76" s="35"/>
      <c r="B76" s="35"/>
      <c r="C76" s="30"/>
      <c r="E76" s="1"/>
    </row>
    <row r="77" spans="1:6" x14ac:dyDescent="0.2">
      <c r="A77" s="35"/>
      <c r="B77" s="35"/>
      <c r="C77" s="30"/>
      <c r="E77" s="1"/>
    </row>
    <row r="78" spans="1:6" x14ac:dyDescent="0.2">
      <c r="A78" s="35"/>
      <c r="B78" s="35"/>
      <c r="C78" s="30"/>
      <c r="E78" s="1"/>
    </row>
    <row r="79" spans="1:6" x14ac:dyDescent="0.2">
      <c r="A79" s="35"/>
      <c r="B79" s="35"/>
      <c r="C79" s="30"/>
      <c r="E79" s="1"/>
    </row>
    <row r="80" spans="1:6" x14ac:dyDescent="0.2">
      <c r="A80" s="35"/>
      <c r="B80" s="35"/>
      <c r="C80" s="30"/>
      <c r="E80" s="1"/>
    </row>
    <row r="81" spans="1:6" x14ac:dyDescent="0.2">
      <c r="A81" s="35"/>
      <c r="B81" s="35"/>
      <c r="C81" s="30"/>
      <c r="E81" s="1"/>
    </row>
    <row r="82" spans="1:6" x14ac:dyDescent="0.2">
      <c r="A82" s="35"/>
      <c r="B82" s="35"/>
      <c r="C82" s="30"/>
      <c r="E82" s="1"/>
    </row>
    <row r="83" spans="1:6" x14ac:dyDescent="0.2">
      <c r="A83" s="35"/>
      <c r="B83" s="35"/>
      <c r="C83" s="30"/>
      <c r="E83" s="1"/>
    </row>
    <row r="84" spans="1:6" x14ac:dyDescent="0.2">
      <c r="A84" s="35"/>
      <c r="B84" s="35"/>
      <c r="C84" s="30"/>
      <c r="E84" s="1"/>
    </row>
    <row r="85" spans="1:6" x14ac:dyDescent="0.2">
      <c r="A85" s="35"/>
      <c r="B85" s="35"/>
      <c r="C85" s="30"/>
      <c r="E85" s="1"/>
    </row>
    <row r="86" spans="1:6" x14ac:dyDescent="0.2">
      <c r="A86" s="35"/>
      <c r="B86" s="35"/>
      <c r="C86" s="30"/>
      <c r="E86" s="1"/>
    </row>
    <row r="87" spans="1:6" x14ac:dyDescent="0.2">
      <c r="A87" s="35"/>
      <c r="B87" s="35"/>
      <c r="C87" s="30"/>
      <c r="E87" s="1"/>
    </row>
    <row r="88" spans="1:6" x14ac:dyDescent="0.2">
      <c r="A88" s="35"/>
      <c r="B88" s="35"/>
      <c r="C88" s="30"/>
      <c r="E88" s="1"/>
    </row>
    <row r="89" spans="1:6" x14ac:dyDescent="0.2">
      <c r="A89" s="35"/>
      <c r="B89" s="35"/>
      <c r="C89" s="30"/>
      <c r="E89" s="1"/>
    </row>
    <row r="90" spans="1:6" x14ac:dyDescent="0.2">
      <c r="A90" s="35"/>
      <c r="B90" s="35"/>
      <c r="C90" s="30"/>
      <c r="E90" s="1"/>
    </row>
    <row r="91" spans="1:6" ht="32" x14ac:dyDescent="0.2">
      <c r="A91" s="23" t="s">
        <v>32</v>
      </c>
      <c r="B91" s="24" t="s">
        <v>0</v>
      </c>
      <c r="C91" s="24" t="s">
        <v>31</v>
      </c>
      <c r="D91" s="24" t="s">
        <v>33</v>
      </c>
      <c r="E91" s="29" t="s">
        <v>35</v>
      </c>
      <c r="F91" s="24" t="s">
        <v>109</v>
      </c>
    </row>
    <row r="92" spans="1:6" x14ac:dyDescent="0.2">
      <c r="A92" s="42">
        <v>1354.17</v>
      </c>
      <c r="B92" s="38">
        <v>45611</v>
      </c>
      <c r="C92" s="39" t="s">
        <v>154</v>
      </c>
      <c r="D92" s="40" t="s">
        <v>46</v>
      </c>
      <c r="E92" s="39">
        <v>88</v>
      </c>
    </row>
    <row r="93" spans="1:6" x14ac:dyDescent="0.2">
      <c r="A93" s="42">
        <v>1354.17</v>
      </c>
      <c r="B93" s="38">
        <v>45626</v>
      </c>
      <c r="C93" s="39" t="s">
        <v>154</v>
      </c>
      <c r="D93" s="40" t="s">
        <v>47</v>
      </c>
      <c r="E93" s="39">
        <v>72</v>
      </c>
    </row>
    <row r="94" spans="1:6" x14ac:dyDescent="0.2">
      <c r="A94" s="42">
        <v>1354.17</v>
      </c>
      <c r="B94" s="38">
        <v>45641</v>
      </c>
      <c r="C94" s="39" t="s">
        <v>154</v>
      </c>
      <c r="D94" s="40" t="s">
        <v>48</v>
      </c>
      <c r="E94" s="39">
        <v>80</v>
      </c>
      <c r="F94" t="s">
        <v>110</v>
      </c>
    </row>
    <row r="95" spans="1:6" x14ac:dyDescent="0.2">
      <c r="A95" s="42">
        <v>1354.17</v>
      </c>
      <c r="B95" s="38">
        <v>45657</v>
      </c>
      <c r="C95" s="39" t="s">
        <v>154</v>
      </c>
      <c r="D95" s="40" t="s">
        <v>49</v>
      </c>
      <c r="E95" s="39">
        <v>96</v>
      </c>
    </row>
    <row r="96" spans="1:6" x14ac:dyDescent="0.2">
      <c r="A96" s="42">
        <v>1354.17</v>
      </c>
      <c r="B96" s="38">
        <v>45672</v>
      </c>
      <c r="C96" s="39" t="s">
        <v>154</v>
      </c>
      <c r="D96" s="40" t="s">
        <v>57</v>
      </c>
      <c r="E96" s="39">
        <v>88</v>
      </c>
    </row>
    <row r="97" spans="1:6" x14ac:dyDescent="0.2">
      <c r="A97" s="42">
        <v>1354.17</v>
      </c>
      <c r="B97" s="38">
        <v>45688</v>
      </c>
      <c r="C97" s="39" t="s">
        <v>154</v>
      </c>
      <c r="D97" s="40" t="s">
        <v>60</v>
      </c>
      <c r="E97" s="39">
        <v>96</v>
      </c>
    </row>
    <row r="98" spans="1:6" x14ac:dyDescent="0.2">
      <c r="A98" s="42">
        <v>1354.17</v>
      </c>
      <c r="B98" s="38">
        <v>45703</v>
      </c>
      <c r="C98" s="39" t="s">
        <v>154</v>
      </c>
      <c r="D98" s="40" t="s">
        <v>61</v>
      </c>
      <c r="E98" s="39">
        <v>80</v>
      </c>
    </row>
    <row r="99" spans="1:6" x14ac:dyDescent="0.2">
      <c r="A99" s="42">
        <v>1354.17</v>
      </c>
      <c r="B99" s="38">
        <v>45716</v>
      </c>
      <c r="C99" s="39" t="s">
        <v>154</v>
      </c>
      <c r="D99" s="40" t="s">
        <v>62</v>
      </c>
      <c r="E99" s="39">
        <v>80</v>
      </c>
    </row>
    <row r="100" spans="1:6" x14ac:dyDescent="0.2">
      <c r="A100" s="42">
        <v>1354.17</v>
      </c>
      <c r="B100" s="38">
        <v>45731</v>
      </c>
      <c r="C100" s="39" t="s">
        <v>154</v>
      </c>
      <c r="D100" s="40" t="s">
        <v>63</v>
      </c>
      <c r="E100" s="39">
        <v>80</v>
      </c>
    </row>
    <row r="101" spans="1:6" x14ac:dyDescent="0.2">
      <c r="A101" s="42">
        <v>1354.17</v>
      </c>
      <c r="B101" s="38">
        <v>45747</v>
      </c>
      <c r="C101" s="39" t="s">
        <v>154</v>
      </c>
      <c r="D101" s="40" t="s">
        <v>64</v>
      </c>
      <c r="E101" s="39">
        <v>88</v>
      </c>
    </row>
    <row r="102" spans="1:6" x14ac:dyDescent="0.2">
      <c r="A102" s="42">
        <v>1354.17</v>
      </c>
      <c r="B102" s="38">
        <v>45762</v>
      </c>
      <c r="C102" s="39" t="s">
        <v>154</v>
      </c>
      <c r="D102" s="40" t="s">
        <v>75</v>
      </c>
      <c r="E102" s="39">
        <v>88</v>
      </c>
    </row>
    <row r="103" spans="1:6" x14ac:dyDescent="0.2">
      <c r="A103" s="42">
        <v>1354.17</v>
      </c>
      <c r="B103" s="38">
        <v>45777</v>
      </c>
      <c r="C103" s="39" t="s">
        <v>154</v>
      </c>
      <c r="D103" s="40" t="s">
        <v>79</v>
      </c>
      <c r="E103" s="39">
        <v>88</v>
      </c>
    </row>
    <row r="104" spans="1:6" x14ac:dyDescent="0.2">
      <c r="A104" s="42">
        <v>1354.17</v>
      </c>
      <c r="B104" s="38">
        <v>45792</v>
      </c>
      <c r="C104" s="39" t="s">
        <v>154</v>
      </c>
      <c r="D104" s="40" t="s">
        <v>80</v>
      </c>
      <c r="E104" s="39">
        <v>96</v>
      </c>
    </row>
    <row r="105" spans="1:6" x14ac:dyDescent="0.2">
      <c r="A105" s="42">
        <v>1354.17</v>
      </c>
      <c r="B105" s="38">
        <v>45808</v>
      </c>
      <c r="C105" s="39" t="s">
        <v>154</v>
      </c>
      <c r="D105" s="40" t="s">
        <v>81</v>
      </c>
      <c r="E105" s="39">
        <v>88</v>
      </c>
      <c r="F105" s="40" t="s">
        <v>123</v>
      </c>
    </row>
    <row r="106" spans="1:6" x14ac:dyDescent="0.2">
      <c r="A106" s="42">
        <v>1354.17</v>
      </c>
      <c r="B106" s="38">
        <v>45823</v>
      </c>
      <c r="C106" s="39" t="s">
        <v>154</v>
      </c>
      <c r="D106" s="40" t="s">
        <v>83</v>
      </c>
      <c r="E106" s="39">
        <v>80</v>
      </c>
      <c r="F106" t="s">
        <v>111</v>
      </c>
    </row>
    <row r="107" spans="1:6" x14ac:dyDescent="0.2">
      <c r="A107" s="42">
        <v>1354.17</v>
      </c>
      <c r="B107" s="38">
        <v>45838</v>
      </c>
      <c r="C107" s="39" t="s">
        <v>154</v>
      </c>
      <c r="D107" s="40" t="s">
        <v>82</v>
      </c>
      <c r="E107" s="39">
        <v>88</v>
      </c>
    </row>
    <row r="108" spans="1:6" x14ac:dyDescent="0.2">
      <c r="A108" s="42">
        <v>1354.17</v>
      </c>
      <c r="B108" s="38">
        <v>45853</v>
      </c>
      <c r="C108" s="39" t="s">
        <v>154</v>
      </c>
      <c r="D108" s="40" t="s">
        <v>90</v>
      </c>
      <c r="E108" s="39">
        <v>88</v>
      </c>
    </row>
    <row r="109" spans="1:6" x14ac:dyDescent="0.2">
      <c r="A109" s="42">
        <v>1354.17</v>
      </c>
      <c r="B109" s="38">
        <v>45869</v>
      </c>
      <c r="C109" s="39" t="s">
        <v>154</v>
      </c>
      <c r="D109" s="40" t="s">
        <v>91</v>
      </c>
      <c r="E109" s="39">
        <v>96</v>
      </c>
    </row>
    <row r="110" spans="1:6" x14ac:dyDescent="0.2">
      <c r="A110" s="42">
        <v>1354.17</v>
      </c>
      <c r="B110" s="38">
        <v>45884</v>
      </c>
      <c r="C110" s="39" t="s">
        <v>154</v>
      </c>
      <c r="D110" s="40" t="s">
        <v>93</v>
      </c>
      <c r="E110" s="39">
        <v>88</v>
      </c>
    </row>
    <row r="111" spans="1:6" x14ac:dyDescent="0.2">
      <c r="A111" s="42">
        <v>1354.17</v>
      </c>
      <c r="B111" s="38">
        <v>45900</v>
      </c>
      <c r="C111" s="39" t="s">
        <v>154</v>
      </c>
      <c r="D111" s="40" t="s">
        <v>95</v>
      </c>
      <c r="E111" s="39">
        <v>80</v>
      </c>
    </row>
    <row r="112" spans="1:6" x14ac:dyDescent="0.2">
      <c r="A112" s="42">
        <v>1354.17</v>
      </c>
      <c r="B112" s="38">
        <v>45915</v>
      </c>
      <c r="C112" s="39" t="s">
        <v>154</v>
      </c>
      <c r="D112" s="40" t="s">
        <v>96</v>
      </c>
      <c r="E112" s="39">
        <v>88</v>
      </c>
    </row>
    <row r="113" spans="1:6" x14ac:dyDescent="0.2">
      <c r="A113" s="42">
        <v>1354.14</v>
      </c>
      <c r="B113" s="38">
        <v>45930</v>
      </c>
      <c r="C113" s="39" t="s">
        <v>154</v>
      </c>
      <c r="D113" s="40" t="s">
        <v>102</v>
      </c>
      <c r="E113" s="39">
        <v>88</v>
      </c>
    </row>
    <row r="114" spans="1:6" x14ac:dyDescent="0.2">
      <c r="A114" s="42">
        <v>1354.17</v>
      </c>
      <c r="B114" s="38">
        <v>45945</v>
      </c>
      <c r="C114" s="39" t="s">
        <v>154</v>
      </c>
      <c r="D114" s="40" t="s">
        <v>97</v>
      </c>
      <c r="E114" s="39">
        <v>88</v>
      </c>
      <c r="F114" s="40" t="s">
        <v>124</v>
      </c>
    </row>
    <row r="115" spans="1:6" ht="16" thickBot="1" x14ac:dyDescent="0.25">
      <c r="A115" s="42">
        <v>1354.17</v>
      </c>
      <c r="B115" s="93">
        <v>45961</v>
      </c>
      <c r="C115" s="39" t="s">
        <v>154</v>
      </c>
      <c r="D115" s="92" t="s">
        <v>103</v>
      </c>
      <c r="E115" s="94">
        <v>96</v>
      </c>
      <c r="F115" s="40" t="s">
        <v>124</v>
      </c>
    </row>
    <row r="116" spans="1:6" x14ac:dyDescent="0.2">
      <c r="A116" s="127" t="s">
        <v>16</v>
      </c>
      <c r="B116" s="127"/>
      <c r="C116" s="30">
        <f>SUM(A92:A115)</f>
        <v>32500.049999999981</v>
      </c>
      <c r="E116" s="1"/>
    </row>
    <row r="117" spans="1:6" ht="16" thickBot="1" x14ac:dyDescent="0.25">
      <c r="A117" s="128" t="s">
        <v>73</v>
      </c>
      <c r="B117" s="128"/>
      <c r="C117" s="31">
        <f>SUM(32500-C116)</f>
        <v>-4.999999998108251E-2</v>
      </c>
      <c r="D117" s="10"/>
      <c r="E117" s="12"/>
    </row>
    <row r="118" spans="1:6" ht="16" thickTop="1" x14ac:dyDescent="0.2">
      <c r="A118" s="21"/>
      <c r="B118" s="1"/>
      <c r="C118" s="1"/>
    </row>
    <row r="119" spans="1:6" x14ac:dyDescent="0.2">
      <c r="C119" s="1"/>
    </row>
    <row r="120" spans="1:6" x14ac:dyDescent="0.2">
      <c r="C120" s="1"/>
    </row>
    <row r="121" spans="1:6" x14ac:dyDescent="0.2">
      <c r="C121" s="1"/>
    </row>
    <row r="122" spans="1:6" x14ac:dyDescent="0.2">
      <c r="C122" s="1"/>
    </row>
    <row r="123" spans="1:6" x14ac:dyDescent="0.2">
      <c r="C123" s="1"/>
    </row>
    <row r="124" spans="1:6" x14ac:dyDescent="0.2">
      <c r="C124" s="1"/>
    </row>
    <row r="125" spans="1:6" x14ac:dyDescent="0.2">
      <c r="C125" s="1"/>
    </row>
    <row r="126" spans="1:6" x14ac:dyDescent="0.2">
      <c r="C126" s="1"/>
    </row>
    <row r="127" spans="1:6" x14ac:dyDescent="0.2">
      <c r="C127" s="1"/>
    </row>
    <row r="128" spans="1:6" x14ac:dyDescent="0.2">
      <c r="C128" s="1"/>
    </row>
    <row r="129" spans="3:3" x14ac:dyDescent="0.2">
      <c r="C129" s="1"/>
    </row>
    <row r="130" spans="3:3" x14ac:dyDescent="0.2">
      <c r="C130" s="1"/>
    </row>
    <row r="131" spans="3:3" x14ac:dyDescent="0.2">
      <c r="C131" s="1"/>
    </row>
    <row r="132" spans="3:3" x14ac:dyDescent="0.2">
      <c r="C132" s="1"/>
    </row>
    <row r="133" spans="3:3" x14ac:dyDescent="0.2">
      <c r="C133" s="1"/>
    </row>
    <row r="134" spans="3:3" x14ac:dyDescent="0.2">
      <c r="C134" s="1"/>
    </row>
    <row r="135" spans="3:3" x14ac:dyDescent="0.2">
      <c r="C135" s="1"/>
    </row>
    <row r="136" spans="3:3" x14ac:dyDescent="0.2">
      <c r="C136" s="1"/>
    </row>
    <row r="137" spans="3:3" x14ac:dyDescent="0.2">
      <c r="C137" s="1"/>
    </row>
    <row r="138" spans="3:3" x14ac:dyDescent="0.2">
      <c r="C138" s="1"/>
    </row>
  </sheetData>
  <mergeCells count="6">
    <mergeCell ref="A117:B117"/>
    <mergeCell ref="A26:B26"/>
    <mergeCell ref="A27:B27"/>
    <mergeCell ref="A72:B72"/>
    <mergeCell ref="A73:B73"/>
    <mergeCell ref="A116:B116"/>
  </mergeCells>
  <phoneticPr fontId="9" type="noConversion"/>
  <pageMargins left="0.7" right="0.7" top="0.75" bottom="0.75" header="0.3" footer="0.3"/>
  <pageSetup scale="29" orientation="landscape" r:id="rId1"/>
  <headerFooter>
    <oddHeader>&amp;CPayroll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F899E-65F7-CF49-AA8F-06B1B0C934DA}">
  <sheetPr>
    <tabColor theme="9"/>
  </sheetPr>
  <dimension ref="A1:E97"/>
  <sheetViews>
    <sheetView zoomScale="84" workbookViewId="0">
      <selection sqref="A1:D97"/>
    </sheetView>
  </sheetViews>
  <sheetFormatPr baseColWidth="10" defaultRowHeight="15" x14ac:dyDescent="0.2"/>
  <cols>
    <col min="1" max="1" width="21" customWidth="1"/>
    <col min="2" max="2" width="23" customWidth="1"/>
    <col min="3" max="3" width="15.83203125" customWidth="1"/>
    <col min="4" max="4" width="44.5" customWidth="1"/>
    <col min="6" max="6" width="23" customWidth="1"/>
  </cols>
  <sheetData>
    <row r="1" spans="1:5" x14ac:dyDescent="0.2">
      <c r="A1" s="98" t="s">
        <v>86</v>
      </c>
      <c r="B1" s="99"/>
      <c r="C1" s="99"/>
      <c r="D1" s="99"/>
      <c r="E1" s="99"/>
    </row>
    <row r="2" spans="1:5" ht="16" x14ac:dyDescent="0.2">
      <c r="A2" s="100" t="s">
        <v>26</v>
      </c>
      <c r="B2" s="101" t="s">
        <v>0</v>
      </c>
      <c r="C2" s="102" t="s">
        <v>27</v>
      </c>
      <c r="D2" s="102" t="s">
        <v>28</v>
      </c>
      <c r="E2" s="99"/>
    </row>
    <row r="3" spans="1:5" x14ac:dyDescent="0.2">
      <c r="A3" s="118">
        <v>723.67</v>
      </c>
      <c r="B3" s="119">
        <v>45621</v>
      </c>
      <c r="C3" s="120" t="s">
        <v>56</v>
      </c>
      <c r="D3" s="121" t="s">
        <v>133</v>
      </c>
      <c r="E3" s="99"/>
    </row>
    <row r="4" spans="1:5" x14ac:dyDescent="0.2">
      <c r="A4" s="118">
        <v>26.93</v>
      </c>
      <c r="B4" s="119">
        <v>45621</v>
      </c>
      <c r="C4" s="120" t="s">
        <v>56</v>
      </c>
      <c r="D4" s="121" t="s">
        <v>134</v>
      </c>
      <c r="E4" s="99"/>
    </row>
    <row r="5" spans="1:5" x14ac:dyDescent="0.2">
      <c r="A5" s="118">
        <v>7.73</v>
      </c>
      <c r="B5" s="119">
        <v>45621</v>
      </c>
      <c r="C5" s="120" t="s">
        <v>56</v>
      </c>
      <c r="D5" s="121" t="s">
        <v>135</v>
      </c>
      <c r="E5" s="99"/>
    </row>
    <row r="6" spans="1:5" x14ac:dyDescent="0.2">
      <c r="A6" s="118">
        <v>8.5</v>
      </c>
      <c r="B6" s="119">
        <v>45625</v>
      </c>
      <c r="C6" s="120" t="s">
        <v>136</v>
      </c>
      <c r="D6" s="121" t="s">
        <v>137</v>
      </c>
      <c r="E6" s="99"/>
    </row>
    <row r="7" spans="1:5" x14ac:dyDescent="0.2">
      <c r="A7" s="118">
        <v>837.79</v>
      </c>
      <c r="B7" s="119">
        <v>45652</v>
      </c>
      <c r="C7" s="120" t="s">
        <v>56</v>
      </c>
      <c r="D7" s="121" t="s">
        <v>133</v>
      </c>
      <c r="E7" s="99"/>
    </row>
    <row r="8" spans="1:5" x14ac:dyDescent="0.2">
      <c r="A8" s="118">
        <v>26.93</v>
      </c>
      <c r="B8" s="119">
        <v>45652</v>
      </c>
      <c r="C8" s="120" t="s">
        <v>56</v>
      </c>
      <c r="D8" s="121" t="s">
        <v>134</v>
      </c>
      <c r="E8" s="99"/>
    </row>
    <row r="9" spans="1:5" x14ac:dyDescent="0.2">
      <c r="A9" s="118">
        <v>7.73</v>
      </c>
      <c r="B9" s="119">
        <v>45652</v>
      </c>
      <c r="C9" s="120" t="s">
        <v>56</v>
      </c>
      <c r="D9" s="121" t="s">
        <v>135</v>
      </c>
      <c r="E9" s="99"/>
    </row>
    <row r="10" spans="1:5" x14ac:dyDescent="0.2">
      <c r="A10" s="118">
        <v>8.5</v>
      </c>
      <c r="B10" s="119">
        <v>45653</v>
      </c>
      <c r="C10" s="120" t="s">
        <v>136</v>
      </c>
      <c r="D10" s="121" t="s">
        <v>137</v>
      </c>
      <c r="E10" s="99"/>
    </row>
    <row r="11" spans="1:5" x14ac:dyDescent="0.2">
      <c r="A11" s="118">
        <v>837.79</v>
      </c>
      <c r="B11" s="119">
        <v>45688</v>
      </c>
      <c r="C11" s="120" t="s">
        <v>56</v>
      </c>
      <c r="D11" s="121" t="s">
        <v>133</v>
      </c>
      <c r="E11" s="99"/>
    </row>
    <row r="12" spans="1:5" x14ac:dyDescent="0.2">
      <c r="A12" s="118">
        <v>26.93</v>
      </c>
      <c r="B12" s="119">
        <v>45688</v>
      </c>
      <c r="C12" s="120" t="s">
        <v>56</v>
      </c>
      <c r="D12" s="121" t="s">
        <v>134</v>
      </c>
      <c r="E12" s="99"/>
    </row>
    <row r="13" spans="1:5" x14ac:dyDescent="0.2">
      <c r="A13" s="118">
        <v>7.73</v>
      </c>
      <c r="B13" s="119">
        <v>45688</v>
      </c>
      <c r="C13" s="120" t="s">
        <v>56</v>
      </c>
      <c r="D13" s="121" t="s">
        <v>135</v>
      </c>
      <c r="E13" s="99"/>
    </row>
    <row r="14" spans="1:5" x14ac:dyDescent="0.2">
      <c r="A14" s="118">
        <v>8.5</v>
      </c>
      <c r="B14" s="119">
        <v>45688</v>
      </c>
      <c r="C14" s="120" t="s">
        <v>136</v>
      </c>
      <c r="D14" s="121" t="s">
        <v>137</v>
      </c>
      <c r="E14" s="99"/>
    </row>
    <row r="15" spans="1:5" x14ac:dyDescent="0.2">
      <c r="A15" s="118">
        <v>837.79</v>
      </c>
      <c r="B15" s="119">
        <v>45715</v>
      </c>
      <c r="C15" s="120" t="s">
        <v>56</v>
      </c>
      <c r="D15" s="121" t="s">
        <v>133</v>
      </c>
      <c r="E15" s="99"/>
    </row>
    <row r="16" spans="1:5" x14ac:dyDescent="0.2">
      <c r="A16" s="118">
        <v>26.93</v>
      </c>
      <c r="B16" s="119">
        <v>45715</v>
      </c>
      <c r="C16" s="120" t="s">
        <v>56</v>
      </c>
      <c r="D16" s="121" t="s">
        <v>134</v>
      </c>
      <c r="E16" s="99"/>
    </row>
    <row r="17" spans="1:5" x14ac:dyDescent="0.2">
      <c r="A17" s="118">
        <v>7.73</v>
      </c>
      <c r="B17" s="119">
        <v>45715</v>
      </c>
      <c r="C17" s="120" t="s">
        <v>56</v>
      </c>
      <c r="D17" s="121" t="s">
        <v>135</v>
      </c>
      <c r="E17" s="99"/>
    </row>
    <row r="18" spans="1:5" x14ac:dyDescent="0.2">
      <c r="A18" s="118">
        <v>8.5</v>
      </c>
      <c r="B18" s="119">
        <v>45716</v>
      </c>
      <c r="C18" s="120" t="s">
        <v>136</v>
      </c>
      <c r="D18" s="121" t="s">
        <v>137</v>
      </c>
      <c r="E18" s="99"/>
    </row>
    <row r="19" spans="1:5" x14ac:dyDescent="0.2">
      <c r="A19" s="118">
        <v>837.79</v>
      </c>
      <c r="B19" s="119">
        <v>45741</v>
      </c>
      <c r="C19" s="120" t="s">
        <v>56</v>
      </c>
      <c r="D19" s="121" t="s">
        <v>133</v>
      </c>
      <c r="E19" s="99"/>
    </row>
    <row r="20" spans="1:5" x14ac:dyDescent="0.2">
      <c r="A20" s="118">
        <v>26.93</v>
      </c>
      <c r="B20" s="119">
        <v>12868</v>
      </c>
      <c r="C20" s="120" t="s">
        <v>56</v>
      </c>
      <c r="D20" s="121" t="s">
        <v>134</v>
      </c>
      <c r="E20" s="99"/>
    </row>
    <row r="21" spans="1:5" x14ac:dyDescent="0.2">
      <c r="A21" s="118">
        <v>7.73</v>
      </c>
      <c r="B21" s="119">
        <v>12868</v>
      </c>
      <c r="C21" s="120" t="s">
        <v>56</v>
      </c>
      <c r="D21" s="121" t="s">
        <v>135</v>
      </c>
      <c r="E21" s="99"/>
    </row>
    <row r="22" spans="1:5" x14ac:dyDescent="0.2">
      <c r="A22" s="118">
        <v>8.5</v>
      </c>
      <c r="B22" s="119">
        <v>45747</v>
      </c>
      <c r="C22" s="120" t="s">
        <v>136</v>
      </c>
      <c r="D22" s="121" t="s">
        <v>137</v>
      </c>
      <c r="E22" s="99"/>
    </row>
    <row r="23" spans="1:5" x14ac:dyDescent="0.2">
      <c r="A23" s="118">
        <v>837.79</v>
      </c>
      <c r="B23" s="119">
        <v>45775</v>
      </c>
      <c r="C23" s="120" t="s">
        <v>56</v>
      </c>
      <c r="D23" s="121" t="s">
        <v>133</v>
      </c>
      <c r="E23" s="99"/>
    </row>
    <row r="24" spans="1:5" x14ac:dyDescent="0.2">
      <c r="A24" s="118">
        <v>26.93</v>
      </c>
      <c r="B24" s="119">
        <v>45775</v>
      </c>
      <c r="C24" s="120" t="s">
        <v>56</v>
      </c>
      <c r="D24" s="121" t="s">
        <v>134</v>
      </c>
      <c r="E24" s="99"/>
    </row>
    <row r="25" spans="1:5" x14ac:dyDescent="0.2">
      <c r="A25" s="118">
        <v>7.73</v>
      </c>
      <c r="B25" s="119">
        <v>45775</v>
      </c>
      <c r="C25" s="120" t="s">
        <v>56</v>
      </c>
      <c r="D25" s="121" t="s">
        <v>135</v>
      </c>
      <c r="E25" s="99"/>
    </row>
    <row r="26" spans="1:5" x14ac:dyDescent="0.2">
      <c r="A26" s="118">
        <v>8.5</v>
      </c>
      <c r="B26" s="119">
        <v>45778</v>
      </c>
      <c r="C26" s="120" t="s">
        <v>136</v>
      </c>
      <c r="D26" s="121" t="s">
        <v>137</v>
      </c>
      <c r="E26" s="99"/>
    </row>
    <row r="27" spans="1:5" x14ac:dyDescent="0.2">
      <c r="A27" s="118">
        <v>837.79</v>
      </c>
      <c r="B27" s="119">
        <v>45799</v>
      </c>
      <c r="C27" s="120" t="s">
        <v>56</v>
      </c>
      <c r="D27" s="121" t="s">
        <v>133</v>
      </c>
      <c r="E27" s="99"/>
    </row>
    <row r="28" spans="1:5" x14ac:dyDescent="0.2">
      <c r="A28" s="103"/>
      <c r="B28" s="104"/>
      <c r="C28" s="105"/>
      <c r="D28" s="106"/>
      <c r="E28" s="99"/>
    </row>
    <row r="29" spans="1:5" ht="15" customHeight="1" x14ac:dyDescent="0.2">
      <c r="A29" s="130" t="s">
        <v>138</v>
      </c>
      <c r="B29" s="130"/>
      <c r="C29" s="107">
        <f>SUM(A3:A27)</f>
        <v>6009.369999999999</v>
      </c>
      <c r="D29" s="99"/>
      <c r="E29" s="108"/>
    </row>
    <row r="30" spans="1:5" ht="16" thickBot="1" x14ac:dyDescent="0.25">
      <c r="A30" s="129" t="s">
        <v>139</v>
      </c>
      <c r="B30" s="129"/>
      <c r="C30" s="109">
        <v>0</v>
      </c>
      <c r="D30" s="110"/>
      <c r="E30" s="108"/>
    </row>
    <row r="31" spans="1:5" ht="16" thickTop="1" x14ac:dyDescent="0.2">
      <c r="A31" s="111"/>
      <c r="B31" s="108"/>
      <c r="C31" s="108"/>
      <c r="D31" s="99"/>
      <c r="E31" s="99"/>
    </row>
    <row r="32" spans="1:5" x14ac:dyDescent="0.2">
      <c r="A32" s="99"/>
      <c r="B32" s="99"/>
      <c r="C32" s="99"/>
      <c r="D32" s="99"/>
      <c r="E32" s="99"/>
    </row>
    <row r="33" spans="1:5" x14ac:dyDescent="0.2">
      <c r="A33" s="99"/>
      <c r="B33" s="99"/>
      <c r="C33" s="99"/>
      <c r="D33" s="99"/>
      <c r="E33" s="99"/>
    </row>
    <row r="34" spans="1:5" x14ac:dyDescent="0.2">
      <c r="A34" s="98" t="s">
        <v>140</v>
      </c>
      <c r="B34" s="98"/>
      <c r="C34" s="99"/>
      <c r="D34" s="99"/>
      <c r="E34" s="99"/>
    </row>
    <row r="35" spans="1:5" ht="16" x14ac:dyDescent="0.2">
      <c r="A35" s="100" t="s">
        <v>26</v>
      </c>
      <c r="B35" s="101" t="s">
        <v>0</v>
      </c>
      <c r="C35" s="102" t="s">
        <v>27</v>
      </c>
      <c r="D35" s="102" t="s">
        <v>28</v>
      </c>
      <c r="E35" s="99"/>
    </row>
    <row r="36" spans="1:5" x14ac:dyDescent="0.2">
      <c r="A36" s="122">
        <v>532.64</v>
      </c>
      <c r="B36" s="123">
        <v>45621</v>
      </c>
      <c r="C36" s="120" t="s">
        <v>56</v>
      </c>
      <c r="D36" s="121" t="s">
        <v>133</v>
      </c>
      <c r="E36" s="99"/>
    </row>
    <row r="37" spans="1:5" x14ac:dyDescent="0.2">
      <c r="A37" s="122">
        <v>26.93</v>
      </c>
      <c r="B37" s="123">
        <v>45621</v>
      </c>
      <c r="C37" s="120" t="s">
        <v>56</v>
      </c>
      <c r="D37" s="121" t="s">
        <v>134</v>
      </c>
      <c r="E37" s="99"/>
    </row>
    <row r="38" spans="1:5" x14ac:dyDescent="0.2">
      <c r="A38" s="122">
        <v>7.73</v>
      </c>
      <c r="B38" s="123">
        <v>45621</v>
      </c>
      <c r="C38" s="120" t="s">
        <v>56</v>
      </c>
      <c r="D38" s="121" t="s">
        <v>135</v>
      </c>
      <c r="E38" s="99"/>
    </row>
    <row r="39" spans="1:5" x14ac:dyDescent="0.2">
      <c r="A39" s="122">
        <v>8.5</v>
      </c>
      <c r="B39" s="123">
        <v>45625</v>
      </c>
      <c r="C39" s="120" t="s">
        <v>56</v>
      </c>
      <c r="D39" s="121" t="s">
        <v>137</v>
      </c>
      <c r="E39" s="99"/>
    </row>
    <row r="40" spans="1:5" x14ac:dyDescent="0.2">
      <c r="A40" s="122">
        <v>613.87</v>
      </c>
      <c r="B40" s="123">
        <v>45652</v>
      </c>
      <c r="C40" s="120" t="s">
        <v>56</v>
      </c>
      <c r="D40" s="121" t="s">
        <v>133</v>
      </c>
      <c r="E40" s="99"/>
    </row>
    <row r="41" spans="1:5" x14ac:dyDescent="0.2">
      <c r="A41" s="122">
        <v>26.93</v>
      </c>
      <c r="B41" s="123">
        <v>45652</v>
      </c>
      <c r="C41" s="120" t="s">
        <v>56</v>
      </c>
      <c r="D41" s="121" t="s">
        <v>134</v>
      </c>
      <c r="E41" s="99"/>
    </row>
    <row r="42" spans="1:5" x14ac:dyDescent="0.2">
      <c r="A42" s="122">
        <v>7.73</v>
      </c>
      <c r="B42" s="123">
        <v>45652</v>
      </c>
      <c r="C42" s="120" t="s">
        <v>56</v>
      </c>
      <c r="D42" s="121" t="s">
        <v>135</v>
      </c>
      <c r="E42" s="99"/>
    </row>
    <row r="43" spans="1:5" x14ac:dyDescent="0.2">
      <c r="A43" s="122">
        <v>8.5</v>
      </c>
      <c r="B43" s="123">
        <v>45653</v>
      </c>
      <c r="C43" s="120" t="s">
        <v>56</v>
      </c>
      <c r="D43" s="121" t="s">
        <v>137</v>
      </c>
      <c r="E43" s="99"/>
    </row>
    <row r="44" spans="1:5" x14ac:dyDescent="0.2">
      <c r="A44" s="122">
        <v>613.87</v>
      </c>
      <c r="B44" s="123">
        <v>45688</v>
      </c>
      <c r="C44" s="120" t="s">
        <v>56</v>
      </c>
      <c r="D44" s="121" t="s">
        <v>133</v>
      </c>
      <c r="E44" s="99"/>
    </row>
    <row r="45" spans="1:5" x14ac:dyDescent="0.2">
      <c r="A45" s="122">
        <v>26.93</v>
      </c>
      <c r="B45" s="123">
        <v>45688</v>
      </c>
      <c r="C45" s="120" t="s">
        <v>56</v>
      </c>
      <c r="D45" s="121" t="s">
        <v>134</v>
      </c>
      <c r="E45" s="99"/>
    </row>
    <row r="46" spans="1:5" x14ac:dyDescent="0.2">
      <c r="A46" s="122">
        <v>7.73</v>
      </c>
      <c r="B46" s="123">
        <v>45688</v>
      </c>
      <c r="C46" s="120" t="s">
        <v>56</v>
      </c>
      <c r="D46" s="121" t="s">
        <v>135</v>
      </c>
      <c r="E46" s="99"/>
    </row>
    <row r="47" spans="1:5" x14ac:dyDescent="0.2">
      <c r="A47" s="122">
        <v>8.5</v>
      </c>
      <c r="B47" s="123">
        <v>45688</v>
      </c>
      <c r="C47" s="120" t="s">
        <v>56</v>
      </c>
      <c r="D47" s="121" t="s">
        <v>137</v>
      </c>
      <c r="E47" s="99"/>
    </row>
    <row r="48" spans="1:5" x14ac:dyDescent="0.2">
      <c r="A48" s="122">
        <v>613.87</v>
      </c>
      <c r="B48" s="123">
        <v>45715</v>
      </c>
      <c r="C48" s="120" t="s">
        <v>56</v>
      </c>
      <c r="D48" s="121" t="s">
        <v>133</v>
      </c>
      <c r="E48" s="99"/>
    </row>
    <row r="49" spans="1:5" x14ac:dyDescent="0.2">
      <c r="A49" s="122">
        <v>26.93</v>
      </c>
      <c r="B49" s="123">
        <v>45715</v>
      </c>
      <c r="C49" s="120" t="s">
        <v>56</v>
      </c>
      <c r="D49" s="121" t="s">
        <v>134</v>
      </c>
      <c r="E49" s="99"/>
    </row>
    <row r="50" spans="1:5" x14ac:dyDescent="0.2">
      <c r="A50" s="122">
        <v>7.73</v>
      </c>
      <c r="B50" s="123">
        <v>45715</v>
      </c>
      <c r="C50" s="120" t="s">
        <v>56</v>
      </c>
      <c r="D50" s="121" t="s">
        <v>135</v>
      </c>
      <c r="E50" s="99"/>
    </row>
    <row r="51" spans="1:5" x14ac:dyDescent="0.2">
      <c r="A51" s="122">
        <v>8.5</v>
      </c>
      <c r="B51" s="123">
        <v>45716</v>
      </c>
      <c r="C51" s="120" t="s">
        <v>56</v>
      </c>
      <c r="D51" s="121" t="s">
        <v>137</v>
      </c>
      <c r="E51" s="99"/>
    </row>
    <row r="52" spans="1:5" x14ac:dyDescent="0.2">
      <c r="A52" s="122">
        <v>613.87</v>
      </c>
      <c r="B52" s="123">
        <v>45741</v>
      </c>
      <c r="C52" s="120" t="s">
        <v>56</v>
      </c>
      <c r="D52" s="121" t="s">
        <v>133</v>
      </c>
      <c r="E52" s="99"/>
    </row>
    <row r="53" spans="1:5" x14ac:dyDescent="0.2">
      <c r="A53" s="122">
        <v>26.93</v>
      </c>
      <c r="B53" s="123">
        <v>45741</v>
      </c>
      <c r="C53" s="120" t="s">
        <v>56</v>
      </c>
      <c r="D53" s="121" t="s">
        <v>134</v>
      </c>
      <c r="E53" s="99"/>
    </row>
    <row r="54" spans="1:5" x14ac:dyDescent="0.2">
      <c r="A54" s="122">
        <v>7.73</v>
      </c>
      <c r="B54" s="123">
        <v>45741</v>
      </c>
      <c r="C54" s="120" t="s">
        <v>56</v>
      </c>
      <c r="D54" s="121" t="s">
        <v>135</v>
      </c>
      <c r="E54" s="99"/>
    </row>
    <row r="55" spans="1:5" x14ac:dyDescent="0.2">
      <c r="A55" s="122">
        <v>8.5</v>
      </c>
      <c r="B55" s="123">
        <v>45747</v>
      </c>
      <c r="C55" s="120" t="s">
        <v>56</v>
      </c>
      <c r="D55" s="121" t="s">
        <v>137</v>
      </c>
      <c r="E55" s="99"/>
    </row>
    <row r="56" spans="1:5" x14ac:dyDescent="0.2">
      <c r="A56" s="122">
        <v>613.87</v>
      </c>
      <c r="B56" s="123">
        <v>45775</v>
      </c>
      <c r="C56" s="120" t="s">
        <v>56</v>
      </c>
      <c r="D56" s="121" t="s">
        <v>133</v>
      </c>
      <c r="E56" s="99"/>
    </row>
    <row r="57" spans="1:5" x14ac:dyDescent="0.2">
      <c r="A57" s="122">
        <v>26.93</v>
      </c>
      <c r="B57" s="123">
        <v>45775</v>
      </c>
      <c r="C57" s="120" t="s">
        <v>56</v>
      </c>
      <c r="D57" s="121" t="s">
        <v>134</v>
      </c>
      <c r="E57" s="99"/>
    </row>
    <row r="58" spans="1:5" x14ac:dyDescent="0.2">
      <c r="A58" s="122">
        <v>7.73</v>
      </c>
      <c r="B58" s="123">
        <v>45775</v>
      </c>
      <c r="C58" s="120" t="s">
        <v>56</v>
      </c>
      <c r="D58" s="121" t="s">
        <v>135</v>
      </c>
      <c r="E58" s="99"/>
    </row>
    <row r="59" spans="1:5" x14ac:dyDescent="0.2">
      <c r="A59" s="122">
        <v>8.5</v>
      </c>
      <c r="B59" s="123">
        <v>45778</v>
      </c>
      <c r="C59" s="120" t="s">
        <v>56</v>
      </c>
      <c r="D59" s="121" t="s">
        <v>137</v>
      </c>
      <c r="E59" s="99"/>
    </row>
    <row r="60" spans="1:5" x14ac:dyDescent="0.2">
      <c r="A60" s="122">
        <v>613.87</v>
      </c>
      <c r="B60" s="123">
        <v>45799</v>
      </c>
      <c r="C60" s="120" t="s">
        <v>56</v>
      </c>
      <c r="D60" s="121" t="s">
        <v>133</v>
      </c>
      <c r="E60" s="99"/>
    </row>
    <row r="61" spans="1:5" x14ac:dyDescent="0.2">
      <c r="A61" s="112"/>
      <c r="B61" s="106"/>
      <c r="C61" s="105"/>
      <c r="D61" s="106"/>
      <c r="E61" s="99"/>
    </row>
    <row r="62" spans="1:5" ht="15" customHeight="1" x14ac:dyDescent="0.2">
      <c r="A62" s="130" t="s">
        <v>138</v>
      </c>
      <c r="B62" s="130"/>
      <c r="C62" s="107">
        <f>SUM(A36:A60)</f>
        <v>4474.82</v>
      </c>
      <c r="D62" s="99"/>
      <c r="E62" s="99"/>
    </row>
    <row r="63" spans="1:5" ht="16" thickBot="1" x14ac:dyDescent="0.25">
      <c r="A63" s="129" t="s">
        <v>139</v>
      </c>
      <c r="B63" s="129"/>
      <c r="C63" s="109">
        <v>0</v>
      </c>
      <c r="D63" s="110"/>
      <c r="E63" s="99"/>
    </row>
    <row r="64" spans="1:5" ht="16" thickTop="1" x14ac:dyDescent="0.2">
      <c r="A64" s="113"/>
      <c r="B64" s="114"/>
      <c r="C64" s="108"/>
      <c r="D64" s="99"/>
      <c r="E64" s="99"/>
    </row>
    <row r="65" spans="1:5" x14ac:dyDescent="0.2">
      <c r="A65" s="99"/>
      <c r="B65" s="114"/>
      <c r="C65" s="108"/>
      <c r="D65" s="99"/>
      <c r="E65" s="99"/>
    </row>
    <row r="66" spans="1:5" x14ac:dyDescent="0.2">
      <c r="A66" s="115"/>
      <c r="B66" s="99"/>
      <c r="C66" s="99"/>
      <c r="D66" s="99"/>
      <c r="E66" s="99"/>
    </row>
    <row r="67" spans="1:5" x14ac:dyDescent="0.2">
      <c r="A67" s="98" t="s">
        <v>36</v>
      </c>
      <c r="B67" s="99"/>
      <c r="C67" s="99"/>
      <c r="D67" s="99"/>
      <c r="E67" s="99"/>
    </row>
    <row r="68" spans="1:5" ht="16" x14ac:dyDescent="0.2">
      <c r="A68" s="100" t="s">
        <v>26</v>
      </c>
      <c r="B68" s="101" t="s">
        <v>0</v>
      </c>
      <c r="C68" s="102" t="s">
        <v>27</v>
      </c>
      <c r="D68" s="102" t="s">
        <v>28</v>
      </c>
      <c r="E68" s="99"/>
    </row>
    <row r="69" spans="1:5" x14ac:dyDescent="0.2">
      <c r="A69" s="122">
        <v>996.07</v>
      </c>
      <c r="B69" s="123">
        <v>45621</v>
      </c>
      <c r="C69" s="120" t="s">
        <v>56</v>
      </c>
      <c r="D69" s="121" t="s">
        <v>133</v>
      </c>
      <c r="E69" s="99"/>
    </row>
    <row r="70" spans="1:5" x14ac:dyDescent="0.2">
      <c r="A70" s="122">
        <v>26.93</v>
      </c>
      <c r="B70" s="123">
        <v>45621</v>
      </c>
      <c r="C70" s="120" t="s">
        <v>56</v>
      </c>
      <c r="D70" s="121" t="s">
        <v>134</v>
      </c>
      <c r="E70" s="99"/>
    </row>
    <row r="71" spans="1:5" x14ac:dyDescent="0.2">
      <c r="A71" s="122">
        <v>7.73</v>
      </c>
      <c r="B71" s="123">
        <v>45621</v>
      </c>
      <c r="C71" s="120" t="s">
        <v>56</v>
      </c>
      <c r="D71" s="121" t="s">
        <v>135</v>
      </c>
      <c r="E71" s="99"/>
    </row>
    <row r="72" spans="1:5" x14ac:dyDescent="0.2">
      <c r="A72" s="122">
        <v>8.5</v>
      </c>
      <c r="B72" s="123">
        <v>45625</v>
      </c>
      <c r="C72" s="120" t="s">
        <v>56</v>
      </c>
      <c r="D72" s="121" t="s">
        <v>137</v>
      </c>
      <c r="E72" s="99"/>
    </row>
    <row r="73" spans="1:5" x14ac:dyDescent="0.2">
      <c r="A73" s="122">
        <v>1126.69</v>
      </c>
      <c r="B73" s="123">
        <v>45652</v>
      </c>
      <c r="C73" s="120" t="s">
        <v>56</v>
      </c>
      <c r="D73" s="121" t="s">
        <v>133</v>
      </c>
      <c r="E73" s="99"/>
    </row>
    <row r="74" spans="1:5" x14ac:dyDescent="0.2">
      <c r="A74" s="122">
        <v>26.93</v>
      </c>
      <c r="B74" s="123">
        <v>45652</v>
      </c>
      <c r="C74" s="120" t="s">
        <v>56</v>
      </c>
      <c r="D74" s="121" t="s">
        <v>134</v>
      </c>
      <c r="E74" s="99"/>
    </row>
    <row r="75" spans="1:5" x14ac:dyDescent="0.2">
      <c r="A75" s="122">
        <v>7.73</v>
      </c>
      <c r="B75" s="123">
        <v>45652</v>
      </c>
      <c r="C75" s="120" t="s">
        <v>56</v>
      </c>
      <c r="D75" s="121" t="s">
        <v>135</v>
      </c>
      <c r="E75" s="99"/>
    </row>
    <row r="76" spans="1:5" x14ac:dyDescent="0.2">
      <c r="A76" s="122">
        <v>8.5</v>
      </c>
      <c r="B76" s="123">
        <v>45653</v>
      </c>
      <c r="C76" s="120" t="s">
        <v>56</v>
      </c>
      <c r="D76" s="121" t="s">
        <v>137</v>
      </c>
      <c r="E76" s="99"/>
    </row>
    <row r="77" spans="1:5" x14ac:dyDescent="0.2">
      <c r="A77" s="122">
        <v>1126.69</v>
      </c>
      <c r="B77" s="123">
        <v>45688</v>
      </c>
      <c r="C77" s="120" t="s">
        <v>56</v>
      </c>
      <c r="D77" s="121" t="s">
        <v>133</v>
      </c>
      <c r="E77" s="99"/>
    </row>
    <row r="78" spans="1:5" x14ac:dyDescent="0.2">
      <c r="A78" s="122">
        <v>26.93</v>
      </c>
      <c r="B78" s="123">
        <v>45688</v>
      </c>
      <c r="C78" s="120" t="s">
        <v>56</v>
      </c>
      <c r="D78" s="121" t="s">
        <v>134</v>
      </c>
      <c r="E78" s="99"/>
    </row>
    <row r="79" spans="1:5" x14ac:dyDescent="0.2">
      <c r="A79" s="122">
        <v>7.73</v>
      </c>
      <c r="B79" s="123">
        <v>45688</v>
      </c>
      <c r="C79" s="120" t="s">
        <v>56</v>
      </c>
      <c r="D79" s="121" t="s">
        <v>135</v>
      </c>
      <c r="E79" s="99"/>
    </row>
    <row r="80" spans="1:5" x14ac:dyDescent="0.2">
      <c r="A80" s="122">
        <v>8.5</v>
      </c>
      <c r="B80" s="123">
        <v>45688</v>
      </c>
      <c r="C80" s="120" t="s">
        <v>56</v>
      </c>
      <c r="D80" s="121" t="s">
        <v>137</v>
      </c>
      <c r="E80" s="99"/>
    </row>
    <row r="81" spans="1:5" x14ac:dyDescent="0.2">
      <c r="A81" s="122">
        <v>1126.69</v>
      </c>
      <c r="B81" s="123">
        <v>45715</v>
      </c>
      <c r="C81" s="120" t="s">
        <v>56</v>
      </c>
      <c r="D81" s="121" t="s">
        <v>133</v>
      </c>
      <c r="E81" s="99"/>
    </row>
    <row r="82" spans="1:5" x14ac:dyDescent="0.2">
      <c r="A82" s="122">
        <v>26.93</v>
      </c>
      <c r="B82" s="123">
        <v>45715</v>
      </c>
      <c r="C82" s="120" t="s">
        <v>56</v>
      </c>
      <c r="D82" s="121" t="s">
        <v>134</v>
      </c>
      <c r="E82" s="99"/>
    </row>
    <row r="83" spans="1:5" x14ac:dyDescent="0.2">
      <c r="A83" s="122">
        <v>7.73</v>
      </c>
      <c r="B83" s="123">
        <v>45715</v>
      </c>
      <c r="C83" s="120" t="s">
        <v>56</v>
      </c>
      <c r="D83" s="121" t="s">
        <v>135</v>
      </c>
      <c r="E83" s="99"/>
    </row>
    <row r="84" spans="1:5" x14ac:dyDescent="0.2">
      <c r="A84" s="122">
        <v>8.5</v>
      </c>
      <c r="B84" s="123">
        <v>45716</v>
      </c>
      <c r="C84" s="120" t="s">
        <v>56</v>
      </c>
      <c r="D84" s="121" t="s">
        <v>137</v>
      </c>
      <c r="E84" s="99"/>
    </row>
    <row r="85" spans="1:5" x14ac:dyDescent="0.2">
      <c r="A85" s="122">
        <v>1126.69</v>
      </c>
      <c r="B85" s="123">
        <v>45741</v>
      </c>
      <c r="C85" s="120" t="s">
        <v>56</v>
      </c>
      <c r="D85" s="121" t="s">
        <v>133</v>
      </c>
      <c r="E85" s="99"/>
    </row>
    <row r="86" spans="1:5" x14ac:dyDescent="0.2">
      <c r="A86" s="122">
        <v>26.93</v>
      </c>
      <c r="B86" s="123">
        <v>45741</v>
      </c>
      <c r="C86" s="120" t="s">
        <v>56</v>
      </c>
      <c r="D86" s="121" t="s">
        <v>134</v>
      </c>
      <c r="E86" s="99"/>
    </row>
    <row r="87" spans="1:5" x14ac:dyDescent="0.2">
      <c r="A87" s="122">
        <v>7.73</v>
      </c>
      <c r="B87" s="123">
        <v>45741</v>
      </c>
      <c r="C87" s="120" t="s">
        <v>56</v>
      </c>
      <c r="D87" s="121" t="s">
        <v>135</v>
      </c>
      <c r="E87" s="99"/>
    </row>
    <row r="88" spans="1:5" x14ac:dyDescent="0.2">
      <c r="A88" s="122">
        <v>8.5</v>
      </c>
      <c r="B88" s="123">
        <v>45747</v>
      </c>
      <c r="C88" s="120" t="s">
        <v>56</v>
      </c>
      <c r="D88" s="121" t="s">
        <v>137</v>
      </c>
      <c r="E88" s="99"/>
    </row>
    <row r="89" spans="1:5" x14ac:dyDescent="0.2">
      <c r="A89" s="122">
        <v>1126.69</v>
      </c>
      <c r="B89" s="123">
        <v>45775</v>
      </c>
      <c r="C89" s="120" t="s">
        <v>56</v>
      </c>
      <c r="D89" s="121" t="s">
        <v>133</v>
      </c>
      <c r="E89" s="99"/>
    </row>
    <row r="90" spans="1:5" x14ac:dyDescent="0.2">
      <c r="A90" s="122">
        <v>26.93</v>
      </c>
      <c r="B90" s="123">
        <v>45775</v>
      </c>
      <c r="C90" s="120" t="s">
        <v>56</v>
      </c>
      <c r="D90" s="121" t="s">
        <v>134</v>
      </c>
      <c r="E90" s="99"/>
    </row>
    <row r="91" spans="1:5" x14ac:dyDescent="0.2">
      <c r="A91" s="122">
        <v>7.73</v>
      </c>
      <c r="B91" s="123">
        <v>45775</v>
      </c>
      <c r="C91" s="120" t="s">
        <v>56</v>
      </c>
      <c r="D91" s="121" t="s">
        <v>135</v>
      </c>
      <c r="E91" s="99"/>
    </row>
    <row r="92" spans="1:5" x14ac:dyDescent="0.2">
      <c r="A92" s="122">
        <v>8.5</v>
      </c>
      <c r="B92" s="123">
        <v>45778</v>
      </c>
      <c r="C92" s="120" t="s">
        <v>56</v>
      </c>
      <c r="D92" s="121" t="s">
        <v>137</v>
      </c>
      <c r="E92" s="99"/>
    </row>
    <row r="93" spans="1:5" x14ac:dyDescent="0.2">
      <c r="A93" s="122">
        <v>1126.69</v>
      </c>
      <c r="B93" s="123">
        <v>45799</v>
      </c>
      <c r="C93" s="120" t="s">
        <v>56</v>
      </c>
      <c r="D93" s="121" t="s">
        <v>133</v>
      </c>
      <c r="E93" s="99"/>
    </row>
    <row r="94" spans="1:5" x14ac:dyDescent="0.2">
      <c r="A94" s="112"/>
      <c r="B94" s="106"/>
      <c r="C94" s="105"/>
      <c r="D94" s="106"/>
      <c r="E94" s="99"/>
    </row>
    <row r="95" spans="1:5" ht="15" customHeight="1" x14ac:dyDescent="0.2">
      <c r="A95" s="130" t="s">
        <v>138</v>
      </c>
      <c r="B95" s="130"/>
      <c r="C95" s="107">
        <f>SUM(A69:A93)</f>
        <v>8015.17</v>
      </c>
      <c r="D95" s="99"/>
      <c r="E95" s="99"/>
    </row>
    <row r="96" spans="1:5" ht="16" thickBot="1" x14ac:dyDescent="0.25">
      <c r="A96" s="129" t="s">
        <v>139</v>
      </c>
      <c r="B96" s="129"/>
      <c r="C96" s="109" t="s">
        <v>141</v>
      </c>
      <c r="D96" s="110"/>
      <c r="E96" s="99"/>
    </row>
    <row r="97" spans="1:5" ht="16" thickTop="1" x14ac:dyDescent="0.2">
      <c r="A97" s="113"/>
      <c r="B97" s="114"/>
      <c r="C97" s="108"/>
      <c r="D97" s="99"/>
      <c r="E97" s="99"/>
    </row>
  </sheetData>
  <mergeCells count="6">
    <mergeCell ref="A96:B96"/>
    <mergeCell ref="A29:B29"/>
    <mergeCell ref="A30:B30"/>
    <mergeCell ref="A62:B62"/>
    <mergeCell ref="A63:B63"/>
    <mergeCell ref="A95:B95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3A456-2011-466A-AC09-97B956B504E2}">
  <sheetPr>
    <tabColor theme="9"/>
  </sheetPr>
  <dimension ref="A1:G129"/>
  <sheetViews>
    <sheetView topLeftCell="A23" zoomScaleNormal="100" workbookViewId="0">
      <selection sqref="A1:E130"/>
    </sheetView>
  </sheetViews>
  <sheetFormatPr baseColWidth="10" defaultColWidth="8.83203125" defaultRowHeight="15" x14ac:dyDescent="0.2"/>
  <cols>
    <col min="1" max="1" width="11.6640625" customWidth="1"/>
    <col min="2" max="2" width="9.5" customWidth="1"/>
    <col min="3" max="3" width="30.5" customWidth="1"/>
    <col min="4" max="4" width="24" customWidth="1"/>
    <col min="5" max="5" width="43.1640625" customWidth="1"/>
    <col min="7" max="7" width="26.6640625" customWidth="1"/>
  </cols>
  <sheetData>
    <row r="1" spans="1:5" x14ac:dyDescent="0.2">
      <c r="A1" t="s">
        <v>34</v>
      </c>
    </row>
    <row r="2" spans="1:5" ht="16" x14ac:dyDescent="0.2">
      <c r="A2" s="23" t="s">
        <v>37</v>
      </c>
      <c r="B2" s="24" t="s">
        <v>0</v>
      </c>
      <c r="C2" s="24" t="s">
        <v>27</v>
      </c>
      <c r="D2" s="24" t="s">
        <v>33</v>
      </c>
      <c r="E2" s="24" t="s">
        <v>109</v>
      </c>
    </row>
    <row r="3" spans="1:5" x14ac:dyDescent="0.2">
      <c r="A3" s="44">
        <f t="shared" ref="A3:A15" si="0">SUM(103.33,24.17)</f>
        <v>127.5</v>
      </c>
      <c r="B3" s="38">
        <v>45611</v>
      </c>
      <c r="C3" s="39" t="s">
        <v>38</v>
      </c>
      <c r="D3" s="40" t="s">
        <v>46</v>
      </c>
      <c r="E3" s="40"/>
    </row>
    <row r="4" spans="1:5" x14ac:dyDescent="0.2">
      <c r="A4" s="44">
        <f t="shared" si="0"/>
        <v>127.5</v>
      </c>
      <c r="B4" s="38">
        <v>45626</v>
      </c>
      <c r="C4" s="39" t="s">
        <v>38</v>
      </c>
      <c r="D4" s="40" t="s">
        <v>47</v>
      </c>
      <c r="E4" s="40"/>
    </row>
    <row r="5" spans="1:5" x14ac:dyDescent="0.2">
      <c r="A5" s="44">
        <f t="shared" si="0"/>
        <v>127.5</v>
      </c>
      <c r="B5" s="38">
        <v>45641</v>
      </c>
      <c r="C5" s="39" t="s">
        <v>38</v>
      </c>
      <c r="D5" s="40" t="s">
        <v>48</v>
      </c>
      <c r="E5" s="40"/>
    </row>
    <row r="6" spans="1:5" x14ac:dyDescent="0.2">
      <c r="A6" s="44">
        <f t="shared" si="0"/>
        <v>127.5</v>
      </c>
      <c r="B6" s="38">
        <v>45657</v>
      </c>
      <c r="C6" s="39" t="s">
        <v>38</v>
      </c>
      <c r="D6" s="40" t="s">
        <v>49</v>
      </c>
      <c r="E6" s="40"/>
    </row>
    <row r="7" spans="1:5" x14ac:dyDescent="0.2">
      <c r="A7" s="44">
        <f t="shared" si="0"/>
        <v>127.5</v>
      </c>
      <c r="B7" s="38">
        <v>45672</v>
      </c>
      <c r="C7" s="39" t="s">
        <v>38</v>
      </c>
      <c r="D7" s="40" t="s">
        <v>57</v>
      </c>
      <c r="E7" s="40"/>
    </row>
    <row r="8" spans="1:5" x14ac:dyDescent="0.2">
      <c r="A8" s="44">
        <f t="shared" si="0"/>
        <v>127.5</v>
      </c>
      <c r="B8" s="38">
        <v>45688</v>
      </c>
      <c r="C8" s="39" t="s">
        <v>38</v>
      </c>
      <c r="D8" s="40" t="s">
        <v>60</v>
      </c>
      <c r="E8" s="40"/>
    </row>
    <row r="9" spans="1:5" x14ac:dyDescent="0.2">
      <c r="A9" s="44">
        <f t="shared" si="0"/>
        <v>127.5</v>
      </c>
      <c r="B9" s="38">
        <v>45703</v>
      </c>
      <c r="C9" s="39" t="s">
        <v>38</v>
      </c>
      <c r="D9" s="40" t="s">
        <v>61</v>
      </c>
      <c r="E9" s="40"/>
    </row>
    <row r="10" spans="1:5" x14ac:dyDescent="0.2">
      <c r="A10" s="44">
        <f t="shared" si="0"/>
        <v>127.5</v>
      </c>
      <c r="B10" s="38">
        <v>45716</v>
      </c>
      <c r="C10" s="39" t="s">
        <v>38</v>
      </c>
      <c r="D10" s="40" t="s">
        <v>62</v>
      </c>
      <c r="E10" s="40"/>
    </row>
    <row r="11" spans="1:5" x14ac:dyDescent="0.2">
      <c r="A11" s="44">
        <f t="shared" si="0"/>
        <v>127.5</v>
      </c>
      <c r="B11" s="38">
        <v>45731</v>
      </c>
      <c r="C11" s="39" t="s">
        <v>38</v>
      </c>
      <c r="D11" s="40" t="s">
        <v>63</v>
      </c>
      <c r="E11" s="40"/>
    </row>
    <row r="12" spans="1:5" x14ac:dyDescent="0.2">
      <c r="A12" s="44">
        <f t="shared" si="0"/>
        <v>127.5</v>
      </c>
      <c r="B12" s="38">
        <v>45747</v>
      </c>
      <c r="C12" s="39" t="s">
        <v>38</v>
      </c>
      <c r="D12" s="40" t="s">
        <v>64</v>
      </c>
      <c r="E12" s="40"/>
    </row>
    <row r="13" spans="1:5" x14ac:dyDescent="0.2">
      <c r="A13" s="44">
        <f t="shared" si="0"/>
        <v>127.5</v>
      </c>
      <c r="B13" s="38">
        <v>45762</v>
      </c>
      <c r="C13" s="39" t="s">
        <v>38</v>
      </c>
      <c r="D13" s="40" t="s">
        <v>75</v>
      </c>
      <c r="E13" s="40"/>
    </row>
    <row r="14" spans="1:5" x14ac:dyDescent="0.2">
      <c r="A14" s="44">
        <f t="shared" si="0"/>
        <v>127.5</v>
      </c>
      <c r="B14" s="38">
        <v>45777</v>
      </c>
      <c r="C14" s="39" t="s">
        <v>38</v>
      </c>
      <c r="D14" s="40" t="s">
        <v>79</v>
      </c>
      <c r="E14" s="40"/>
    </row>
    <row r="15" spans="1:5" x14ac:dyDescent="0.2">
      <c r="A15" s="44">
        <f t="shared" si="0"/>
        <v>127.5</v>
      </c>
      <c r="B15" s="38">
        <v>45792</v>
      </c>
      <c r="C15" s="39" t="s">
        <v>38</v>
      </c>
      <c r="D15" s="40" t="s">
        <v>80</v>
      </c>
      <c r="E15" s="40" t="s">
        <v>144</v>
      </c>
    </row>
    <row r="16" spans="1:5" x14ac:dyDescent="0.2">
      <c r="A16" s="44">
        <f t="shared" ref="A16:A26" si="1">SUM(103.33,24.17)</f>
        <v>127.5</v>
      </c>
      <c r="B16" s="38">
        <v>45808</v>
      </c>
      <c r="C16" s="39" t="s">
        <v>38</v>
      </c>
      <c r="D16" s="40" t="s">
        <v>81</v>
      </c>
      <c r="E16" s="40"/>
    </row>
    <row r="17" spans="1:5" x14ac:dyDescent="0.2">
      <c r="A17" s="44">
        <f t="shared" si="1"/>
        <v>127.5</v>
      </c>
      <c r="B17" s="38">
        <v>45823</v>
      </c>
      <c r="C17" s="39" t="s">
        <v>38</v>
      </c>
      <c r="D17" s="40" t="s">
        <v>83</v>
      </c>
      <c r="E17" s="40"/>
    </row>
    <row r="18" spans="1:5" x14ac:dyDescent="0.2">
      <c r="A18" s="44">
        <f t="shared" si="1"/>
        <v>127.5</v>
      </c>
      <c r="B18" s="38">
        <v>45838</v>
      </c>
      <c r="C18" s="39" t="s">
        <v>38</v>
      </c>
      <c r="D18" s="45" t="s">
        <v>82</v>
      </c>
      <c r="E18" s="40"/>
    </row>
    <row r="19" spans="1:5" x14ac:dyDescent="0.2">
      <c r="A19" s="44">
        <f t="shared" si="1"/>
        <v>127.5</v>
      </c>
      <c r="B19" s="38">
        <v>45853</v>
      </c>
      <c r="C19" s="39" t="s">
        <v>38</v>
      </c>
      <c r="D19" s="40" t="s">
        <v>90</v>
      </c>
      <c r="E19" s="39"/>
    </row>
    <row r="20" spans="1:5" x14ac:dyDescent="0.2">
      <c r="A20" s="44">
        <f t="shared" si="1"/>
        <v>127.5</v>
      </c>
      <c r="B20" s="38">
        <v>45869</v>
      </c>
      <c r="C20" s="39" t="s">
        <v>38</v>
      </c>
      <c r="D20" s="40" t="s">
        <v>91</v>
      </c>
      <c r="E20" s="39"/>
    </row>
    <row r="21" spans="1:5" x14ac:dyDescent="0.2">
      <c r="A21" s="44">
        <f t="shared" si="1"/>
        <v>127.5</v>
      </c>
      <c r="B21" s="38">
        <v>45884</v>
      </c>
      <c r="C21" s="39" t="s">
        <v>38</v>
      </c>
      <c r="D21" s="40" t="s">
        <v>93</v>
      </c>
      <c r="E21" s="40"/>
    </row>
    <row r="22" spans="1:5" x14ac:dyDescent="0.2">
      <c r="A22" s="44">
        <f t="shared" si="1"/>
        <v>127.5</v>
      </c>
      <c r="B22" s="38">
        <v>45900</v>
      </c>
      <c r="C22" s="39" t="s">
        <v>38</v>
      </c>
      <c r="D22" s="40" t="s">
        <v>95</v>
      </c>
      <c r="E22" s="40"/>
    </row>
    <row r="23" spans="1:5" x14ac:dyDescent="0.2">
      <c r="A23" s="44">
        <f t="shared" si="1"/>
        <v>127.5</v>
      </c>
      <c r="B23" s="38">
        <v>45915</v>
      </c>
      <c r="C23" s="39" t="s">
        <v>38</v>
      </c>
      <c r="D23" s="40" t="s">
        <v>96</v>
      </c>
      <c r="E23" s="40"/>
    </row>
    <row r="24" spans="1:5" x14ac:dyDescent="0.2">
      <c r="A24" s="44">
        <f t="shared" si="1"/>
        <v>127.5</v>
      </c>
      <c r="B24" s="38">
        <v>45930</v>
      </c>
      <c r="C24" s="39" t="s">
        <v>38</v>
      </c>
      <c r="D24" s="40" t="s">
        <v>102</v>
      </c>
      <c r="E24" s="40"/>
    </row>
    <row r="25" spans="1:5" x14ac:dyDescent="0.2">
      <c r="A25" s="44">
        <f t="shared" si="1"/>
        <v>127.5</v>
      </c>
      <c r="B25" s="38">
        <v>45945</v>
      </c>
      <c r="C25" s="39" t="s">
        <v>38</v>
      </c>
      <c r="D25" s="40" t="s">
        <v>97</v>
      </c>
      <c r="E25" s="40" t="s">
        <v>144</v>
      </c>
    </row>
    <row r="26" spans="1:5" x14ac:dyDescent="0.2">
      <c r="A26" s="44">
        <f t="shared" si="1"/>
        <v>127.5</v>
      </c>
      <c r="B26" s="90">
        <v>45961</v>
      </c>
      <c r="C26" s="91" t="s">
        <v>38</v>
      </c>
      <c r="D26" s="92" t="s">
        <v>103</v>
      </c>
      <c r="E26" s="40" t="s">
        <v>144</v>
      </c>
    </row>
    <row r="27" spans="1:5" x14ac:dyDescent="0.2">
      <c r="A27" s="127" t="s">
        <v>16</v>
      </c>
      <c r="B27" s="127"/>
      <c r="C27" s="30">
        <f>SUM(A3:A26)</f>
        <v>3060</v>
      </c>
      <c r="D27" t="s">
        <v>74</v>
      </c>
    </row>
    <row r="28" spans="1:5" ht="16" thickBot="1" x14ac:dyDescent="0.25">
      <c r="A28" s="128" t="s">
        <v>73</v>
      </c>
      <c r="B28" s="128"/>
      <c r="C28" s="31">
        <f>SUM(3060-C27)</f>
        <v>0</v>
      </c>
      <c r="D28" s="10"/>
    </row>
    <row r="29" spans="1:5" ht="16" thickTop="1" x14ac:dyDescent="0.2"/>
    <row r="47" spans="1:5" x14ac:dyDescent="0.2">
      <c r="A47" t="s">
        <v>87</v>
      </c>
    </row>
    <row r="48" spans="1:5" ht="16" x14ac:dyDescent="0.2">
      <c r="A48" s="23" t="s">
        <v>37</v>
      </c>
      <c r="B48" s="24" t="s">
        <v>0</v>
      </c>
      <c r="C48" s="24" t="s">
        <v>27</v>
      </c>
      <c r="D48" s="24" t="s">
        <v>33</v>
      </c>
      <c r="E48" s="24" t="s">
        <v>109</v>
      </c>
    </row>
    <row r="49" spans="1:5" x14ac:dyDescent="0.2">
      <c r="A49" s="44">
        <f t="shared" ref="A49:A61" si="2">SUM(83.96,19.64)</f>
        <v>103.6</v>
      </c>
      <c r="B49" s="38">
        <v>45611</v>
      </c>
      <c r="C49" s="39" t="s">
        <v>38</v>
      </c>
      <c r="D49" s="40" t="s">
        <v>46</v>
      </c>
      <c r="E49" s="40"/>
    </row>
    <row r="50" spans="1:5" x14ac:dyDescent="0.2">
      <c r="A50" s="44">
        <f t="shared" si="2"/>
        <v>103.6</v>
      </c>
      <c r="B50" s="38">
        <v>45626</v>
      </c>
      <c r="C50" s="39" t="s">
        <v>38</v>
      </c>
      <c r="D50" s="40" t="s">
        <v>47</v>
      </c>
      <c r="E50" s="40"/>
    </row>
    <row r="51" spans="1:5" x14ac:dyDescent="0.2">
      <c r="A51" s="44">
        <f t="shared" si="2"/>
        <v>103.6</v>
      </c>
      <c r="B51" s="38">
        <v>45641</v>
      </c>
      <c r="C51" s="39" t="s">
        <v>38</v>
      </c>
      <c r="D51" s="40" t="s">
        <v>48</v>
      </c>
      <c r="E51" s="40"/>
    </row>
    <row r="52" spans="1:5" x14ac:dyDescent="0.2">
      <c r="A52" s="44">
        <f t="shared" si="2"/>
        <v>103.6</v>
      </c>
      <c r="B52" s="38">
        <v>45657</v>
      </c>
      <c r="C52" s="39" t="s">
        <v>38</v>
      </c>
      <c r="D52" s="40" t="s">
        <v>49</v>
      </c>
      <c r="E52" s="40"/>
    </row>
    <row r="53" spans="1:5" x14ac:dyDescent="0.2">
      <c r="A53" s="44">
        <f t="shared" si="2"/>
        <v>103.6</v>
      </c>
      <c r="B53" s="38">
        <v>45672</v>
      </c>
      <c r="C53" s="39" t="s">
        <v>38</v>
      </c>
      <c r="D53" s="40" t="s">
        <v>57</v>
      </c>
      <c r="E53" s="40"/>
    </row>
    <row r="54" spans="1:5" x14ac:dyDescent="0.2">
      <c r="A54" s="44">
        <f t="shared" si="2"/>
        <v>103.6</v>
      </c>
      <c r="B54" s="38">
        <v>45688</v>
      </c>
      <c r="C54" s="39" t="s">
        <v>38</v>
      </c>
      <c r="D54" s="40" t="s">
        <v>60</v>
      </c>
      <c r="E54" s="40"/>
    </row>
    <row r="55" spans="1:5" x14ac:dyDescent="0.2">
      <c r="A55" s="44">
        <f t="shared" si="2"/>
        <v>103.6</v>
      </c>
      <c r="B55" s="38">
        <v>45703</v>
      </c>
      <c r="C55" s="39" t="s">
        <v>38</v>
      </c>
      <c r="D55" s="40" t="s">
        <v>61</v>
      </c>
      <c r="E55" s="40"/>
    </row>
    <row r="56" spans="1:5" x14ac:dyDescent="0.2">
      <c r="A56" s="44">
        <f t="shared" si="2"/>
        <v>103.6</v>
      </c>
      <c r="B56" s="38">
        <v>45716</v>
      </c>
      <c r="C56" s="39" t="s">
        <v>38</v>
      </c>
      <c r="D56" s="40" t="s">
        <v>62</v>
      </c>
      <c r="E56" s="40"/>
    </row>
    <row r="57" spans="1:5" x14ac:dyDescent="0.2">
      <c r="A57" s="44">
        <f t="shared" si="2"/>
        <v>103.6</v>
      </c>
      <c r="B57" s="38">
        <v>45731</v>
      </c>
      <c r="C57" s="39" t="s">
        <v>38</v>
      </c>
      <c r="D57" s="40" t="s">
        <v>63</v>
      </c>
      <c r="E57" s="40"/>
    </row>
    <row r="58" spans="1:5" x14ac:dyDescent="0.2">
      <c r="A58" s="44">
        <f t="shared" si="2"/>
        <v>103.6</v>
      </c>
      <c r="B58" s="38">
        <v>45747</v>
      </c>
      <c r="C58" s="39" t="s">
        <v>38</v>
      </c>
      <c r="D58" s="40" t="s">
        <v>64</v>
      </c>
      <c r="E58" s="40"/>
    </row>
    <row r="59" spans="1:5" x14ac:dyDescent="0.2">
      <c r="A59" s="44">
        <f t="shared" si="2"/>
        <v>103.6</v>
      </c>
      <c r="B59" s="38">
        <v>45762</v>
      </c>
      <c r="C59" s="39" t="s">
        <v>38</v>
      </c>
      <c r="D59" s="40" t="s">
        <v>75</v>
      </c>
      <c r="E59" s="40"/>
    </row>
    <row r="60" spans="1:5" x14ac:dyDescent="0.2">
      <c r="A60" s="44">
        <f t="shared" si="2"/>
        <v>103.6</v>
      </c>
      <c r="B60" s="38">
        <v>45777</v>
      </c>
      <c r="C60" s="39" t="s">
        <v>38</v>
      </c>
      <c r="D60" s="40" t="s">
        <v>79</v>
      </c>
      <c r="E60" s="40"/>
    </row>
    <row r="61" spans="1:5" x14ac:dyDescent="0.2">
      <c r="A61" s="44">
        <f t="shared" si="2"/>
        <v>103.6</v>
      </c>
      <c r="B61" s="38">
        <v>45792</v>
      </c>
      <c r="C61" s="39" t="s">
        <v>38</v>
      </c>
      <c r="D61" s="40" t="s">
        <v>80</v>
      </c>
      <c r="E61" s="40"/>
    </row>
    <row r="62" spans="1:5" x14ac:dyDescent="0.2">
      <c r="A62" s="44">
        <v>103.6</v>
      </c>
      <c r="B62" s="38">
        <v>45808</v>
      </c>
      <c r="C62" s="39" t="s">
        <v>38</v>
      </c>
      <c r="D62" s="40" t="s">
        <v>81</v>
      </c>
      <c r="E62" s="40" t="s">
        <v>143</v>
      </c>
    </row>
    <row r="63" spans="1:5" x14ac:dyDescent="0.2">
      <c r="A63" s="44">
        <f t="shared" ref="A63:A71" si="3">SUM(83.96,19.64)</f>
        <v>103.6</v>
      </c>
      <c r="B63" s="38">
        <v>45823</v>
      </c>
      <c r="C63" s="39" t="s">
        <v>38</v>
      </c>
      <c r="D63" s="40" t="s">
        <v>83</v>
      </c>
      <c r="E63" s="40"/>
    </row>
    <row r="64" spans="1:5" x14ac:dyDescent="0.2">
      <c r="A64" s="44">
        <f t="shared" si="3"/>
        <v>103.6</v>
      </c>
      <c r="B64" s="38">
        <v>45838</v>
      </c>
      <c r="C64" s="39" t="s">
        <v>38</v>
      </c>
      <c r="D64" s="45" t="s">
        <v>82</v>
      </c>
      <c r="E64" s="40"/>
    </row>
    <row r="65" spans="1:5" x14ac:dyDescent="0.2">
      <c r="A65" s="44">
        <f t="shared" si="3"/>
        <v>103.6</v>
      </c>
      <c r="B65" s="38">
        <v>45853</v>
      </c>
      <c r="C65" s="39" t="s">
        <v>38</v>
      </c>
      <c r="D65" s="40" t="s">
        <v>90</v>
      </c>
      <c r="E65" s="40"/>
    </row>
    <row r="66" spans="1:5" x14ac:dyDescent="0.2">
      <c r="A66" s="44">
        <f t="shared" si="3"/>
        <v>103.6</v>
      </c>
      <c r="B66" s="38">
        <v>45869</v>
      </c>
      <c r="C66" s="39" t="s">
        <v>38</v>
      </c>
      <c r="D66" s="40" t="s">
        <v>91</v>
      </c>
      <c r="E66" s="40"/>
    </row>
    <row r="67" spans="1:5" x14ac:dyDescent="0.2">
      <c r="A67" s="44">
        <f t="shared" si="3"/>
        <v>103.6</v>
      </c>
      <c r="B67" s="38">
        <v>45884</v>
      </c>
      <c r="C67" s="39" t="s">
        <v>38</v>
      </c>
      <c r="D67" s="40" t="s">
        <v>93</v>
      </c>
      <c r="E67" s="40"/>
    </row>
    <row r="68" spans="1:5" x14ac:dyDescent="0.2">
      <c r="A68" s="44">
        <f t="shared" si="3"/>
        <v>103.6</v>
      </c>
      <c r="B68" s="38">
        <v>45900</v>
      </c>
      <c r="C68" s="39" t="s">
        <v>38</v>
      </c>
      <c r="D68" s="40" t="s">
        <v>95</v>
      </c>
      <c r="E68" s="40"/>
    </row>
    <row r="69" spans="1:5" x14ac:dyDescent="0.2">
      <c r="A69" s="44">
        <f t="shared" si="3"/>
        <v>103.6</v>
      </c>
      <c r="B69" s="38">
        <v>45915</v>
      </c>
      <c r="C69" s="39" t="s">
        <v>38</v>
      </c>
      <c r="D69" s="40" t="s">
        <v>96</v>
      </c>
      <c r="E69" s="40"/>
    </row>
    <row r="70" spans="1:5" x14ac:dyDescent="0.2">
      <c r="A70" s="44">
        <f t="shared" si="3"/>
        <v>103.6</v>
      </c>
      <c r="B70" s="38">
        <v>45930</v>
      </c>
      <c r="C70" s="39" t="s">
        <v>38</v>
      </c>
      <c r="D70" s="40" t="s">
        <v>102</v>
      </c>
      <c r="E70" s="40"/>
    </row>
    <row r="71" spans="1:5" x14ac:dyDescent="0.2">
      <c r="A71" s="44">
        <f t="shared" si="3"/>
        <v>103.6</v>
      </c>
      <c r="B71" s="38">
        <v>45945</v>
      </c>
      <c r="C71" s="39" t="s">
        <v>38</v>
      </c>
      <c r="D71" s="40" t="s">
        <v>97</v>
      </c>
      <c r="E71" s="40" t="s">
        <v>143</v>
      </c>
    </row>
    <row r="72" spans="1:5" x14ac:dyDescent="0.2">
      <c r="A72" s="44">
        <v>103.6</v>
      </c>
      <c r="B72" s="90">
        <v>45961</v>
      </c>
      <c r="C72" s="91" t="s">
        <v>38</v>
      </c>
      <c r="D72" s="92" t="s">
        <v>103</v>
      </c>
      <c r="E72" s="40" t="s">
        <v>143</v>
      </c>
    </row>
    <row r="73" spans="1:5" x14ac:dyDescent="0.2">
      <c r="A73" s="127" t="s">
        <v>16</v>
      </c>
      <c r="B73" s="127"/>
      <c r="C73" s="30">
        <f>SUM(A49:A72)</f>
        <v>2486.3999999999987</v>
      </c>
      <c r="D73" t="s">
        <v>74</v>
      </c>
    </row>
    <row r="74" spans="1:5" ht="16" thickBot="1" x14ac:dyDescent="0.25">
      <c r="A74" s="128" t="s">
        <v>73</v>
      </c>
      <c r="B74" s="128"/>
      <c r="C74" s="31">
        <f>SUM(2486.25-C73)</f>
        <v>-0.14999999999872671</v>
      </c>
      <c r="D74" s="10"/>
    </row>
    <row r="75" spans="1:5" ht="16" thickTop="1" x14ac:dyDescent="0.2"/>
    <row r="93" spans="1:5" x14ac:dyDescent="0.2">
      <c r="A93" t="s">
        <v>86</v>
      </c>
    </row>
    <row r="94" spans="1:5" ht="16" x14ac:dyDescent="0.2">
      <c r="A94" s="23" t="s">
        <v>37</v>
      </c>
      <c r="B94" s="24" t="s">
        <v>0</v>
      </c>
      <c r="C94" s="24" t="s">
        <v>27</v>
      </c>
      <c r="D94" s="24" t="s">
        <v>33</v>
      </c>
    </row>
    <row r="95" spans="1:5" x14ac:dyDescent="0.2">
      <c r="A95" s="44">
        <f t="shared" ref="A95:A118" si="4">SUM(115.04,26.91)</f>
        <v>141.95000000000002</v>
      </c>
      <c r="B95" s="38">
        <v>45611</v>
      </c>
      <c r="C95" s="39" t="s">
        <v>38</v>
      </c>
      <c r="D95" s="40" t="s">
        <v>46</v>
      </c>
      <c r="E95" s="40"/>
    </row>
    <row r="96" spans="1:5" x14ac:dyDescent="0.2">
      <c r="A96" s="44">
        <f t="shared" si="4"/>
        <v>141.95000000000002</v>
      </c>
      <c r="B96" s="38">
        <v>45626</v>
      </c>
      <c r="C96" s="39" t="s">
        <v>38</v>
      </c>
      <c r="D96" s="40" t="s">
        <v>47</v>
      </c>
      <c r="E96" s="40"/>
    </row>
    <row r="97" spans="1:5" x14ac:dyDescent="0.2">
      <c r="A97" s="44">
        <f t="shared" si="4"/>
        <v>141.95000000000002</v>
      </c>
      <c r="B97" s="38">
        <v>45641</v>
      </c>
      <c r="C97" s="39" t="s">
        <v>38</v>
      </c>
      <c r="D97" s="40" t="s">
        <v>48</v>
      </c>
      <c r="E97" s="40"/>
    </row>
    <row r="98" spans="1:5" x14ac:dyDescent="0.2">
      <c r="A98" s="44">
        <f t="shared" si="4"/>
        <v>141.95000000000002</v>
      </c>
      <c r="B98" s="38">
        <v>45657</v>
      </c>
      <c r="C98" s="39" t="s">
        <v>38</v>
      </c>
      <c r="D98" s="40" t="s">
        <v>49</v>
      </c>
      <c r="E98" s="40"/>
    </row>
    <row r="99" spans="1:5" x14ac:dyDescent="0.2">
      <c r="A99" s="44">
        <f t="shared" si="4"/>
        <v>141.95000000000002</v>
      </c>
      <c r="B99" s="38">
        <v>45672</v>
      </c>
      <c r="C99" s="39" t="s">
        <v>38</v>
      </c>
      <c r="D99" s="40" t="s">
        <v>57</v>
      </c>
      <c r="E99" s="40"/>
    </row>
    <row r="100" spans="1:5" x14ac:dyDescent="0.2">
      <c r="A100" s="44">
        <f t="shared" si="4"/>
        <v>141.95000000000002</v>
      </c>
      <c r="B100" s="38">
        <v>45688</v>
      </c>
      <c r="C100" s="39" t="s">
        <v>38</v>
      </c>
      <c r="D100" s="40" t="s">
        <v>60</v>
      </c>
      <c r="E100" s="40"/>
    </row>
    <row r="101" spans="1:5" x14ac:dyDescent="0.2">
      <c r="A101" s="44">
        <f t="shared" si="4"/>
        <v>141.95000000000002</v>
      </c>
      <c r="B101" s="38">
        <v>45703</v>
      </c>
      <c r="C101" s="39" t="s">
        <v>38</v>
      </c>
      <c r="D101" s="40" t="s">
        <v>61</v>
      </c>
      <c r="E101" s="40"/>
    </row>
    <row r="102" spans="1:5" x14ac:dyDescent="0.2">
      <c r="A102" s="44">
        <f t="shared" si="4"/>
        <v>141.95000000000002</v>
      </c>
      <c r="B102" s="38">
        <v>45716</v>
      </c>
      <c r="C102" s="39" t="s">
        <v>38</v>
      </c>
      <c r="D102" s="40" t="s">
        <v>62</v>
      </c>
      <c r="E102" s="40"/>
    </row>
    <row r="103" spans="1:5" x14ac:dyDescent="0.2">
      <c r="A103" s="44">
        <f t="shared" si="4"/>
        <v>141.95000000000002</v>
      </c>
      <c r="B103" s="38">
        <v>45731</v>
      </c>
      <c r="C103" s="39" t="s">
        <v>38</v>
      </c>
      <c r="D103" s="40" t="s">
        <v>63</v>
      </c>
      <c r="E103" s="40"/>
    </row>
    <row r="104" spans="1:5" x14ac:dyDescent="0.2">
      <c r="A104" s="44">
        <f t="shared" si="4"/>
        <v>141.95000000000002</v>
      </c>
      <c r="B104" s="38">
        <v>45747</v>
      </c>
      <c r="C104" s="39" t="s">
        <v>38</v>
      </c>
      <c r="D104" s="40" t="s">
        <v>64</v>
      </c>
      <c r="E104" s="40"/>
    </row>
    <row r="105" spans="1:5" x14ac:dyDescent="0.2">
      <c r="A105" s="44">
        <f t="shared" si="4"/>
        <v>141.95000000000002</v>
      </c>
      <c r="B105" s="38">
        <v>45762</v>
      </c>
      <c r="C105" s="39" t="s">
        <v>38</v>
      </c>
      <c r="D105" s="40" t="s">
        <v>75</v>
      </c>
      <c r="E105" s="40"/>
    </row>
    <row r="106" spans="1:5" x14ac:dyDescent="0.2">
      <c r="A106" s="44">
        <f t="shared" si="4"/>
        <v>141.95000000000002</v>
      </c>
      <c r="B106" s="38">
        <v>45777</v>
      </c>
      <c r="C106" s="39" t="s">
        <v>38</v>
      </c>
      <c r="D106" s="40" t="s">
        <v>79</v>
      </c>
      <c r="E106" s="40"/>
    </row>
    <row r="107" spans="1:5" x14ac:dyDescent="0.2">
      <c r="A107" s="44">
        <f t="shared" si="4"/>
        <v>141.95000000000002</v>
      </c>
      <c r="B107" s="38">
        <v>45792</v>
      </c>
      <c r="C107" s="39" t="s">
        <v>38</v>
      </c>
      <c r="D107" s="40" t="s">
        <v>80</v>
      </c>
      <c r="E107" s="40" t="s">
        <v>143</v>
      </c>
    </row>
    <row r="108" spans="1:5" x14ac:dyDescent="0.2">
      <c r="A108" s="44">
        <f t="shared" si="4"/>
        <v>141.95000000000002</v>
      </c>
      <c r="B108" s="38">
        <v>45808</v>
      </c>
      <c r="C108" s="39" t="s">
        <v>38</v>
      </c>
      <c r="D108" s="40" t="s">
        <v>81</v>
      </c>
      <c r="E108" s="40"/>
    </row>
    <row r="109" spans="1:5" x14ac:dyDescent="0.2">
      <c r="A109" s="44">
        <f t="shared" si="4"/>
        <v>141.95000000000002</v>
      </c>
      <c r="B109" s="38">
        <v>45823</v>
      </c>
      <c r="C109" s="39" t="s">
        <v>38</v>
      </c>
      <c r="D109" s="40" t="s">
        <v>83</v>
      </c>
      <c r="E109" s="40"/>
    </row>
    <row r="110" spans="1:5" x14ac:dyDescent="0.2">
      <c r="A110" s="44">
        <f t="shared" si="4"/>
        <v>141.95000000000002</v>
      </c>
      <c r="B110" s="38">
        <v>45838</v>
      </c>
      <c r="C110" s="39" t="s">
        <v>38</v>
      </c>
      <c r="D110" s="45" t="s">
        <v>82</v>
      </c>
      <c r="E110" s="40"/>
    </row>
    <row r="111" spans="1:5" x14ac:dyDescent="0.2">
      <c r="A111" s="44">
        <f t="shared" si="4"/>
        <v>141.95000000000002</v>
      </c>
      <c r="B111" s="38">
        <v>45853</v>
      </c>
      <c r="C111" s="39" t="s">
        <v>38</v>
      </c>
      <c r="D111" s="40" t="s">
        <v>90</v>
      </c>
      <c r="E111" s="40"/>
    </row>
    <row r="112" spans="1:5" x14ac:dyDescent="0.2">
      <c r="A112" s="44">
        <f t="shared" si="4"/>
        <v>141.95000000000002</v>
      </c>
      <c r="B112" s="38">
        <v>45869</v>
      </c>
      <c r="C112" s="39" t="s">
        <v>38</v>
      </c>
      <c r="D112" s="40" t="s">
        <v>91</v>
      </c>
      <c r="E112" s="40"/>
    </row>
    <row r="113" spans="1:7" x14ac:dyDescent="0.2">
      <c r="A113" s="44">
        <f t="shared" si="4"/>
        <v>141.95000000000002</v>
      </c>
      <c r="B113" s="38">
        <v>45884</v>
      </c>
      <c r="C113" s="39" t="s">
        <v>38</v>
      </c>
      <c r="D113" s="40" t="s">
        <v>93</v>
      </c>
      <c r="E113" s="40"/>
    </row>
    <row r="114" spans="1:7" x14ac:dyDescent="0.2">
      <c r="A114" s="44">
        <f t="shared" si="4"/>
        <v>141.95000000000002</v>
      </c>
      <c r="B114" s="38">
        <v>45900</v>
      </c>
      <c r="C114" s="39" t="s">
        <v>38</v>
      </c>
      <c r="D114" s="40" t="s">
        <v>95</v>
      </c>
      <c r="E114" s="40"/>
    </row>
    <row r="115" spans="1:7" x14ac:dyDescent="0.2">
      <c r="A115" s="44">
        <f t="shared" si="4"/>
        <v>141.95000000000002</v>
      </c>
      <c r="B115" s="38">
        <v>45915</v>
      </c>
      <c r="C115" s="39" t="s">
        <v>38</v>
      </c>
      <c r="D115" s="40" t="s">
        <v>96</v>
      </c>
      <c r="E115" s="40"/>
    </row>
    <row r="116" spans="1:7" x14ac:dyDescent="0.2">
      <c r="A116" s="44">
        <f t="shared" si="4"/>
        <v>141.95000000000002</v>
      </c>
      <c r="B116" s="38">
        <v>45930</v>
      </c>
      <c r="C116" s="39" t="s">
        <v>38</v>
      </c>
      <c r="D116" s="40" t="s">
        <v>102</v>
      </c>
      <c r="E116" s="40"/>
    </row>
    <row r="117" spans="1:7" x14ac:dyDescent="0.2">
      <c r="A117" s="44">
        <f t="shared" si="4"/>
        <v>141.95000000000002</v>
      </c>
      <c r="B117" s="38">
        <v>45945</v>
      </c>
      <c r="C117" s="39" t="s">
        <v>38</v>
      </c>
      <c r="D117" s="40" t="s">
        <v>97</v>
      </c>
      <c r="E117" s="40" t="s">
        <v>143</v>
      </c>
    </row>
    <row r="118" spans="1:7" x14ac:dyDescent="0.2">
      <c r="A118" s="44">
        <f t="shared" si="4"/>
        <v>141.95000000000002</v>
      </c>
      <c r="B118" s="90">
        <v>45961</v>
      </c>
      <c r="C118" s="91" t="s">
        <v>38</v>
      </c>
      <c r="D118" s="92" t="s">
        <v>103</v>
      </c>
      <c r="E118" s="40" t="s">
        <v>143</v>
      </c>
    </row>
    <row r="119" spans="1:7" x14ac:dyDescent="0.2">
      <c r="A119" s="127" t="s">
        <v>16</v>
      </c>
      <c r="B119" s="127"/>
      <c r="C119" s="30">
        <f>SUM(A95:A118)</f>
        <v>3406.7999999999988</v>
      </c>
      <c r="D119" t="s">
        <v>74</v>
      </c>
    </row>
    <row r="120" spans="1:7" ht="16" thickBot="1" x14ac:dyDescent="0.25">
      <c r="A120" s="128" t="s">
        <v>73</v>
      </c>
      <c r="B120" s="128"/>
      <c r="C120" s="31">
        <f>SUM(3406.76-C119)</f>
        <v>-3.9999999998599378E-2</v>
      </c>
      <c r="D120" s="10"/>
    </row>
    <row r="121" spans="1:7" ht="16" thickTop="1" x14ac:dyDescent="0.2"/>
    <row r="123" spans="1:7" ht="57" customHeight="1" x14ac:dyDescent="0.2">
      <c r="A123" s="52" t="s">
        <v>19</v>
      </c>
      <c r="B123" s="53" t="s">
        <v>18</v>
      </c>
      <c r="C123" s="52" t="s">
        <v>17</v>
      </c>
      <c r="D123" s="52" t="s">
        <v>16</v>
      </c>
      <c r="E123" s="51"/>
      <c r="F123" s="52"/>
      <c r="G123" s="52"/>
    </row>
    <row r="124" spans="1:7" x14ac:dyDescent="0.2">
      <c r="A124" s="54" t="s">
        <v>3</v>
      </c>
      <c r="B124" s="55">
        <v>3406.76</v>
      </c>
      <c r="C124" s="56" t="s">
        <v>24</v>
      </c>
      <c r="D124" s="95">
        <f>'FICA '!C119</f>
        <v>3406.7999999999988</v>
      </c>
      <c r="E124" s="13"/>
      <c r="F124" s="5"/>
      <c r="G124" s="1"/>
    </row>
    <row r="125" spans="1:7" x14ac:dyDescent="0.2">
      <c r="A125" s="54" t="s">
        <v>40</v>
      </c>
      <c r="B125" s="55">
        <v>3060</v>
      </c>
      <c r="C125" s="56" t="s">
        <v>24</v>
      </c>
      <c r="D125" s="95">
        <f>'FICA '!C27</f>
        <v>3060</v>
      </c>
      <c r="E125" s="13"/>
      <c r="F125" s="5"/>
      <c r="G125" s="1"/>
    </row>
    <row r="126" spans="1:7" x14ac:dyDescent="0.2">
      <c r="A126" s="54" t="s">
        <v>41</v>
      </c>
      <c r="B126" s="55">
        <v>2486.25</v>
      </c>
      <c r="C126" s="56" t="s">
        <v>24</v>
      </c>
      <c r="D126" s="95">
        <f>'FICA '!C73</f>
        <v>2486.3999999999987</v>
      </c>
      <c r="E126" s="13"/>
      <c r="F126" s="5"/>
      <c r="G126" s="1"/>
    </row>
    <row r="127" spans="1:7" ht="26" x14ac:dyDescent="0.2">
      <c r="A127" s="57" t="s">
        <v>29</v>
      </c>
      <c r="B127" s="55"/>
      <c r="C127" s="58" t="s">
        <v>30</v>
      </c>
      <c r="D127" s="59">
        <v>42</v>
      </c>
      <c r="E127" s="13" t="s">
        <v>119</v>
      </c>
      <c r="F127" s="5"/>
      <c r="G127" s="1"/>
    </row>
    <row r="129" spans="1:4" s="2" customFormat="1" x14ac:dyDescent="0.2">
      <c r="A129" s="60" t="s">
        <v>118</v>
      </c>
      <c r="B129" s="61">
        <f>SUM(B124:B127)</f>
        <v>8953.01</v>
      </c>
      <c r="C129" s="61"/>
      <c r="D129" s="96">
        <f>SUM(D124:D127)</f>
        <v>8995.1999999999971</v>
      </c>
    </row>
  </sheetData>
  <mergeCells count="6">
    <mergeCell ref="A74:B74"/>
    <mergeCell ref="A119:B119"/>
    <mergeCell ref="A120:B120"/>
    <mergeCell ref="A27:B27"/>
    <mergeCell ref="A28:B28"/>
    <mergeCell ref="A73:B73"/>
  </mergeCells>
  <pageMargins left="0.7" right="0.7" top="0.75" bottom="0.75" header="0.3" footer="0.3"/>
  <pageSetup orientation="portrait" r:id="rId1"/>
  <headerFooter>
    <oddHeader>&amp;CFICA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534F-1133-744D-A355-F5867E1127F9}">
  <sheetPr>
    <tabColor theme="9"/>
  </sheetPr>
  <dimension ref="A1:F162"/>
  <sheetViews>
    <sheetView topLeftCell="A48" zoomScale="81" workbookViewId="0">
      <selection activeCell="C107" sqref="C107"/>
    </sheetView>
  </sheetViews>
  <sheetFormatPr baseColWidth="10" defaultRowHeight="15" x14ac:dyDescent="0.2"/>
  <cols>
    <col min="1" max="1" width="28.5" customWidth="1"/>
    <col min="4" max="4" width="33.5" customWidth="1"/>
  </cols>
  <sheetData>
    <row r="1" spans="1:4" x14ac:dyDescent="0.2">
      <c r="A1" s="99" t="s">
        <v>34</v>
      </c>
      <c r="B1" s="99"/>
      <c r="C1" s="99"/>
      <c r="D1" s="99"/>
    </row>
    <row r="2" spans="1:4" ht="16" x14ac:dyDescent="0.2">
      <c r="A2" s="100" t="s">
        <v>37</v>
      </c>
      <c r="B2" s="101" t="s">
        <v>0</v>
      </c>
      <c r="C2" s="101" t="s">
        <v>27</v>
      </c>
      <c r="D2" s="101" t="s">
        <v>33</v>
      </c>
    </row>
    <row r="3" spans="1:4" x14ac:dyDescent="0.2">
      <c r="A3" s="122">
        <v>103.33</v>
      </c>
      <c r="B3" s="125">
        <v>45611</v>
      </c>
      <c r="C3" s="120" t="s">
        <v>38</v>
      </c>
      <c r="D3" s="121" t="s">
        <v>46</v>
      </c>
    </row>
    <row r="4" spans="1:4" x14ac:dyDescent="0.2">
      <c r="A4" s="122">
        <v>24.17</v>
      </c>
      <c r="B4" s="125">
        <v>45611</v>
      </c>
      <c r="C4" s="120" t="s">
        <v>38</v>
      </c>
      <c r="D4" s="121" t="s">
        <v>46</v>
      </c>
    </row>
    <row r="5" spans="1:4" x14ac:dyDescent="0.2">
      <c r="A5" s="122">
        <v>103.33</v>
      </c>
      <c r="B5" s="125">
        <v>45626</v>
      </c>
      <c r="C5" s="120" t="s">
        <v>38</v>
      </c>
      <c r="D5" s="121" t="s">
        <v>47</v>
      </c>
    </row>
    <row r="6" spans="1:4" x14ac:dyDescent="0.2">
      <c r="A6" s="122">
        <v>24.17</v>
      </c>
      <c r="B6" s="125">
        <v>45626</v>
      </c>
      <c r="C6" s="120" t="s">
        <v>38</v>
      </c>
      <c r="D6" s="121" t="s">
        <v>47</v>
      </c>
    </row>
    <row r="7" spans="1:4" x14ac:dyDescent="0.2">
      <c r="A7" s="122">
        <v>103.33</v>
      </c>
      <c r="B7" s="125">
        <v>45641</v>
      </c>
      <c r="C7" s="120" t="s">
        <v>38</v>
      </c>
      <c r="D7" s="121" t="s">
        <v>48</v>
      </c>
    </row>
    <row r="8" spans="1:4" x14ac:dyDescent="0.2">
      <c r="A8" s="122">
        <v>24.17</v>
      </c>
      <c r="B8" s="125">
        <v>45641</v>
      </c>
      <c r="C8" s="120" t="s">
        <v>38</v>
      </c>
      <c r="D8" s="121" t="s">
        <v>48</v>
      </c>
    </row>
    <row r="9" spans="1:4" x14ac:dyDescent="0.2">
      <c r="A9" s="122">
        <v>103.33</v>
      </c>
      <c r="B9" s="125">
        <v>45657</v>
      </c>
      <c r="C9" s="120" t="s">
        <v>38</v>
      </c>
      <c r="D9" s="121" t="s">
        <v>49</v>
      </c>
    </row>
    <row r="10" spans="1:4" x14ac:dyDescent="0.2">
      <c r="A10" s="122">
        <v>24.17</v>
      </c>
      <c r="B10" s="125">
        <v>45657</v>
      </c>
      <c r="C10" s="120" t="s">
        <v>38</v>
      </c>
      <c r="D10" s="121" t="s">
        <v>49</v>
      </c>
    </row>
    <row r="11" spans="1:4" x14ac:dyDescent="0.2">
      <c r="A11" s="122">
        <v>103.33</v>
      </c>
      <c r="B11" s="125">
        <v>45672</v>
      </c>
      <c r="C11" s="120" t="s">
        <v>38</v>
      </c>
      <c r="D11" s="121" t="s">
        <v>57</v>
      </c>
    </row>
    <row r="12" spans="1:4" x14ac:dyDescent="0.2">
      <c r="A12" s="122">
        <v>24.17</v>
      </c>
      <c r="B12" s="125">
        <v>45672</v>
      </c>
      <c r="C12" s="120" t="s">
        <v>38</v>
      </c>
      <c r="D12" s="121" t="s">
        <v>57</v>
      </c>
    </row>
    <row r="13" spans="1:4" x14ac:dyDescent="0.2">
      <c r="A13" s="122">
        <v>103.33</v>
      </c>
      <c r="B13" s="125">
        <v>45688</v>
      </c>
      <c r="C13" s="120" t="s">
        <v>38</v>
      </c>
      <c r="D13" s="121" t="s">
        <v>60</v>
      </c>
    </row>
    <row r="14" spans="1:4" x14ac:dyDescent="0.2">
      <c r="A14" s="122">
        <v>24.17</v>
      </c>
      <c r="B14" s="125">
        <v>45688</v>
      </c>
      <c r="C14" s="120" t="s">
        <v>38</v>
      </c>
      <c r="D14" s="121" t="s">
        <v>60</v>
      </c>
    </row>
    <row r="15" spans="1:4" x14ac:dyDescent="0.2">
      <c r="A15" s="122">
        <v>103.33</v>
      </c>
      <c r="B15" s="125">
        <v>45703</v>
      </c>
      <c r="C15" s="120" t="s">
        <v>38</v>
      </c>
      <c r="D15" s="121" t="s">
        <v>61</v>
      </c>
    </row>
    <row r="16" spans="1:4" x14ac:dyDescent="0.2">
      <c r="A16" s="122">
        <v>24.17</v>
      </c>
      <c r="B16" s="125">
        <v>45703</v>
      </c>
      <c r="C16" s="120" t="s">
        <v>38</v>
      </c>
      <c r="D16" s="121" t="s">
        <v>61</v>
      </c>
    </row>
    <row r="17" spans="1:6" x14ac:dyDescent="0.2">
      <c r="A17" s="122">
        <v>103.33</v>
      </c>
      <c r="B17" s="125">
        <v>45716</v>
      </c>
      <c r="C17" s="120" t="s">
        <v>38</v>
      </c>
      <c r="D17" s="121" t="s">
        <v>62</v>
      </c>
    </row>
    <row r="18" spans="1:6" x14ac:dyDescent="0.2">
      <c r="A18" s="122">
        <v>24.17</v>
      </c>
      <c r="B18" s="125">
        <v>45716</v>
      </c>
      <c r="C18" s="120" t="s">
        <v>38</v>
      </c>
      <c r="D18" s="121" t="s">
        <v>62</v>
      </c>
    </row>
    <row r="19" spans="1:6" x14ac:dyDescent="0.2">
      <c r="A19" s="122">
        <v>103.33</v>
      </c>
      <c r="B19" s="125">
        <v>45731</v>
      </c>
      <c r="C19" s="120" t="s">
        <v>38</v>
      </c>
      <c r="D19" s="121" t="s">
        <v>63</v>
      </c>
    </row>
    <row r="20" spans="1:6" x14ac:dyDescent="0.2">
      <c r="A20" s="122">
        <v>24.17</v>
      </c>
      <c r="B20" s="125">
        <v>45731</v>
      </c>
      <c r="C20" s="120" t="s">
        <v>38</v>
      </c>
      <c r="D20" s="121" t="s">
        <v>63</v>
      </c>
      <c r="F20" s="124">
        <f>SUM(A23,A24)</f>
        <v>127.5</v>
      </c>
    </row>
    <row r="21" spans="1:6" x14ac:dyDescent="0.2">
      <c r="A21" s="122">
        <v>103.33</v>
      </c>
      <c r="B21" s="125">
        <v>45747</v>
      </c>
      <c r="C21" s="120" t="s">
        <v>38</v>
      </c>
      <c r="D21" s="121" t="s">
        <v>64</v>
      </c>
    </row>
    <row r="22" spans="1:6" x14ac:dyDescent="0.2">
      <c r="A22" s="122">
        <v>24.17</v>
      </c>
      <c r="B22" s="125">
        <v>45747</v>
      </c>
      <c r="C22" s="120" t="s">
        <v>38</v>
      </c>
      <c r="D22" s="121" t="s">
        <v>64</v>
      </c>
    </row>
    <row r="23" spans="1:6" x14ac:dyDescent="0.2">
      <c r="A23" s="122">
        <v>103.33</v>
      </c>
      <c r="B23" s="125">
        <v>45762</v>
      </c>
      <c r="C23" s="120" t="s">
        <v>38</v>
      </c>
      <c r="D23" s="121" t="s">
        <v>75</v>
      </c>
    </row>
    <row r="24" spans="1:6" x14ac:dyDescent="0.2">
      <c r="A24" s="122">
        <v>24.17</v>
      </c>
      <c r="B24" s="125">
        <v>45762</v>
      </c>
      <c r="C24" s="120" t="s">
        <v>38</v>
      </c>
      <c r="D24" s="121" t="s">
        <v>75</v>
      </c>
    </row>
    <row r="25" spans="1:6" x14ac:dyDescent="0.2">
      <c r="A25" s="122">
        <v>103.33</v>
      </c>
      <c r="B25" s="125">
        <v>45777</v>
      </c>
      <c r="C25" s="120" t="s">
        <v>38</v>
      </c>
      <c r="D25" s="121" t="s">
        <v>79</v>
      </c>
    </row>
    <row r="26" spans="1:6" x14ac:dyDescent="0.2">
      <c r="A26" s="122">
        <v>24.17</v>
      </c>
      <c r="B26" s="125">
        <v>45777</v>
      </c>
      <c r="C26" s="120" t="s">
        <v>38</v>
      </c>
      <c r="D26" s="121" t="s">
        <v>79</v>
      </c>
    </row>
    <row r="27" spans="1:6" x14ac:dyDescent="0.2">
      <c r="A27" s="122">
        <v>103.33</v>
      </c>
      <c r="B27" s="125">
        <v>45792</v>
      </c>
      <c r="C27" s="120" t="s">
        <v>38</v>
      </c>
      <c r="D27" s="121" t="s">
        <v>80</v>
      </c>
    </row>
    <row r="28" spans="1:6" x14ac:dyDescent="0.2">
      <c r="A28" s="122">
        <v>24.17</v>
      </c>
      <c r="B28" s="125">
        <v>45792</v>
      </c>
      <c r="C28" s="120" t="s">
        <v>38</v>
      </c>
      <c r="D28" s="121" t="s">
        <v>80</v>
      </c>
    </row>
    <row r="29" spans="1:6" x14ac:dyDescent="0.2">
      <c r="A29" s="122">
        <v>103.33</v>
      </c>
      <c r="B29" s="125">
        <v>45808</v>
      </c>
      <c r="C29" s="120" t="s">
        <v>38</v>
      </c>
      <c r="D29" s="121" t="s">
        <v>81</v>
      </c>
    </row>
    <row r="30" spans="1:6" x14ac:dyDescent="0.2">
      <c r="A30" s="122">
        <v>24.17</v>
      </c>
      <c r="B30" s="125">
        <v>45808</v>
      </c>
      <c r="C30" s="120" t="s">
        <v>38</v>
      </c>
      <c r="D30" s="121" t="s">
        <v>81</v>
      </c>
    </row>
    <row r="31" spans="1:6" x14ac:dyDescent="0.2">
      <c r="A31" s="122">
        <v>103.33</v>
      </c>
      <c r="B31" s="125">
        <v>45823</v>
      </c>
      <c r="C31" s="120" t="s">
        <v>38</v>
      </c>
      <c r="D31" s="121" t="s">
        <v>83</v>
      </c>
    </row>
    <row r="32" spans="1:6" x14ac:dyDescent="0.2">
      <c r="A32" s="122">
        <v>24.17</v>
      </c>
      <c r="B32" s="125">
        <v>45823</v>
      </c>
      <c r="C32" s="120" t="s">
        <v>38</v>
      </c>
      <c r="D32" s="121" t="s">
        <v>83</v>
      </c>
    </row>
    <row r="33" spans="1:4" x14ac:dyDescent="0.2">
      <c r="A33" s="122">
        <v>103.33</v>
      </c>
      <c r="B33" s="125">
        <v>45838</v>
      </c>
      <c r="C33" s="120" t="s">
        <v>38</v>
      </c>
      <c r="D33" s="123" t="s">
        <v>82</v>
      </c>
    </row>
    <row r="34" spans="1:4" x14ac:dyDescent="0.2">
      <c r="A34" s="122">
        <v>24.17</v>
      </c>
      <c r="B34" s="125">
        <v>45838</v>
      </c>
      <c r="C34" s="120" t="s">
        <v>38</v>
      </c>
      <c r="D34" s="123" t="s">
        <v>82</v>
      </c>
    </row>
    <row r="35" spans="1:4" x14ac:dyDescent="0.2">
      <c r="A35" s="122">
        <v>103.33</v>
      </c>
      <c r="B35" s="125">
        <v>45853</v>
      </c>
      <c r="C35" s="120" t="s">
        <v>38</v>
      </c>
      <c r="D35" s="121" t="s">
        <v>90</v>
      </c>
    </row>
    <row r="36" spans="1:4" x14ac:dyDescent="0.2">
      <c r="A36" s="122">
        <v>24.17</v>
      </c>
      <c r="B36" s="125">
        <v>45853</v>
      </c>
      <c r="C36" s="120" t="s">
        <v>38</v>
      </c>
      <c r="D36" s="121" t="s">
        <v>90</v>
      </c>
    </row>
    <row r="37" spans="1:4" x14ac:dyDescent="0.2">
      <c r="A37" s="122">
        <v>103.33</v>
      </c>
      <c r="B37" s="125">
        <v>45869</v>
      </c>
      <c r="C37" s="120" t="s">
        <v>38</v>
      </c>
      <c r="D37" s="121" t="s">
        <v>91</v>
      </c>
    </row>
    <row r="38" spans="1:4" x14ac:dyDescent="0.2">
      <c r="A38" s="122">
        <v>24.17</v>
      </c>
      <c r="B38" s="125">
        <v>45869</v>
      </c>
      <c r="C38" s="120" t="s">
        <v>38</v>
      </c>
      <c r="D38" s="121" t="s">
        <v>91</v>
      </c>
    </row>
    <row r="39" spans="1:4" x14ac:dyDescent="0.2">
      <c r="A39" s="122">
        <v>103.33</v>
      </c>
      <c r="B39" s="125">
        <v>45884</v>
      </c>
      <c r="C39" s="120" t="s">
        <v>38</v>
      </c>
      <c r="D39" s="121" t="s">
        <v>93</v>
      </c>
    </row>
    <row r="40" spans="1:4" x14ac:dyDescent="0.2">
      <c r="A40" s="122">
        <v>24.17</v>
      </c>
      <c r="B40" s="125">
        <v>45884</v>
      </c>
      <c r="C40" s="120" t="s">
        <v>38</v>
      </c>
      <c r="D40" s="121" t="s">
        <v>93</v>
      </c>
    </row>
    <row r="41" spans="1:4" x14ac:dyDescent="0.2">
      <c r="A41" s="122">
        <v>103.33</v>
      </c>
      <c r="B41" s="125">
        <v>45900</v>
      </c>
      <c r="C41" s="120" t="s">
        <v>38</v>
      </c>
      <c r="D41" s="121" t="s">
        <v>95</v>
      </c>
    </row>
    <row r="42" spans="1:4" x14ac:dyDescent="0.2">
      <c r="A42" s="122">
        <v>24.17</v>
      </c>
      <c r="B42" s="125">
        <v>45900</v>
      </c>
      <c r="C42" s="120" t="s">
        <v>38</v>
      </c>
      <c r="D42" s="121" t="s">
        <v>95</v>
      </c>
    </row>
    <row r="43" spans="1:4" x14ac:dyDescent="0.2">
      <c r="A43" s="122">
        <v>103.33</v>
      </c>
      <c r="B43" s="125">
        <v>45915</v>
      </c>
      <c r="C43" s="120" t="s">
        <v>38</v>
      </c>
      <c r="D43" s="121" t="s">
        <v>96</v>
      </c>
    </row>
    <row r="44" spans="1:4" x14ac:dyDescent="0.2">
      <c r="A44" s="122">
        <v>24.17</v>
      </c>
      <c r="B44" s="125">
        <v>45915</v>
      </c>
      <c r="C44" s="120" t="s">
        <v>38</v>
      </c>
      <c r="D44" s="121" t="s">
        <v>96</v>
      </c>
    </row>
    <row r="45" spans="1:4" x14ac:dyDescent="0.2">
      <c r="A45" s="122">
        <v>103.33</v>
      </c>
      <c r="B45" s="125">
        <v>45930</v>
      </c>
      <c r="C45" s="120" t="s">
        <v>38</v>
      </c>
      <c r="D45" s="121" t="s">
        <v>102</v>
      </c>
    </row>
    <row r="46" spans="1:4" x14ac:dyDescent="0.2">
      <c r="A46" s="122">
        <v>24.17</v>
      </c>
      <c r="B46" s="125">
        <v>45930</v>
      </c>
      <c r="C46" s="120" t="s">
        <v>38</v>
      </c>
      <c r="D46" s="121" t="s">
        <v>102</v>
      </c>
    </row>
    <row r="47" spans="1:4" x14ac:dyDescent="0.2">
      <c r="A47" s="122">
        <v>103.33</v>
      </c>
      <c r="B47" s="125">
        <v>45945</v>
      </c>
      <c r="C47" s="120" t="s">
        <v>38</v>
      </c>
      <c r="D47" s="121" t="s">
        <v>97</v>
      </c>
    </row>
    <row r="48" spans="1:4" x14ac:dyDescent="0.2">
      <c r="A48" s="122">
        <v>24.17</v>
      </c>
      <c r="B48" s="125">
        <v>45945</v>
      </c>
      <c r="C48" s="120" t="s">
        <v>38</v>
      </c>
      <c r="D48" s="121" t="s">
        <v>97</v>
      </c>
    </row>
    <row r="49" spans="1:4" x14ac:dyDescent="0.2">
      <c r="A49" s="122">
        <v>103.33</v>
      </c>
      <c r="B49" s="125">
        <v>45961</v>
      </c>
      <c r="C49" s="120" t="s">
        <v>38</v>
      </c>
      <c r="D49" s="121" t="s">
        <v>103</v>
      </c>
    </row>
    <row r="50" spans="1:4" x14ac:dyDescent="0.2">
      <c r="A50" s="122">
        <v>24.17</v>
      </c>
      <c r="B50" s="125">
        <v>45961</v>
      </c>
      <c r="C50" s="120" t="s">
        <v>38</v>
      </c>
      <c r="D50" s="121" t="s">
        <v>103</v>
      </c>
    </row>
    <row r="51" spans="1:4" x14ac:dyDescent="0.2">
      <c r="A51" s="116"/>
      <c r="B51" s="106"/>
      <c r="C51" s="105"/>
      <c r="D51" s="106"/>
    </row>
    <row r="52" spans="1:4" ht="15" customHeight="1" x14ac:dyDescent="0.2">
      <c r="A52" s="130" t="s">
        <v>138</v>
      </c>
      <c r="B52" s="130"/>
      <c r="C52" s="107">
        <f>SUM(A3:A50)</f>
        <v>3060</v>
      </c>
      <c r="D52" s="99"/>
    </row>
    <row r="53" spans="1:4" ht="16" thickBot="1" x14ac:dyDescent="0.25">
      <c r="A53" s="129" t="s">
        <v>139</v>
      </c>
      <c r="B53" s="129"/>
      <c r="C53" s="109" t="s">
        <v>142</v>
      </c>
      <c r="D53" s="110"/>
    </row>
    <row r="54" spans="1:4" ht="16" thickTop="1" x14ac:dyDescent="0.2">
      <c r="A54" s="99"/>
      <c r="B54" s="99"/>
      <c r="C54" s="99"/>
      <c r="D54" s="99"/>
    </row>
    <row r="55" spans="1:4" x14ac:dyDescent="0.2">
      <c r="A55" s="99" t="s">
        <v>87</v>
      </c>
      <c r="B55" s="99"/>
      <c r="C55" s="99"/>
      <c r="D55" s="99"/>
    </row>
    <row r="56" spans="1:4" ht="16" x14ac:dyDescent="0.2">
      <c r="A56" s="100" t="s">
        <v>37</v>
      </c>
      <c r="B56" s="101" t="s">
        <v>0</v>
      </c>
      <c r="C56" s="101" t="s">
        <v>27</v>
      </c>
      <c r="D56" s="101" t="s">
        <v>33</v>
      </c>
    </row>
    <row r="57" spans="1:4" x14ac:dyDescent="0.2">
      <c r="A57" s="122">
        <v>83.96</v>
      </c>
      <c r="B57" s="125">
        <v>45611</v>
      </c>
      <c r="C57" s="120" t="s">
        <v>38</v>
      </c>
      <c r="D57" s="121" t="s">
        <v>46</v>
      </c>
    </row>
    <row r="58" spans="1:4" x14ac:dyDescent="0.2">
      <c r="A58" s="122">
        <v>19.64</v>
      </c>
      <c r="B58" s="125">
        <v>45611</v>
      </c>
      <c r="C58" s="120" t="s">
        <v>38</v>
      </c>
      <c r="D58" s="121" t="s">
        <v>46</v>
      </c>
    </row>
    <row r="59" spans="1:4" x14ac:dyDescent="0.2">
      <c r="A59" s="122">
        <v>83.96</v>
      </c>
      <c r="B59" s="125">
        <v>45626</v>
      </c>
      <c r="C59" s="120" t="s">
        <v>38</v>
      </c>
      <c r="D59" s="121" t="s">
        <v>47</v>
      </c>
    </row>
    <row r="60" spans="1:4" x14ac:dyDescent="0.2">
      <c r="A60" s="122">
        <v>19.64</v>
      </c>
      <c r="B60" s="125">
        <v>45626</v>
      </c>
      <c r="C60" s="120" t="s">
        <v>38</v>
      </c>
      <c r="D60" s="121" t="s">
        <v>47</v>
      </c>
    </row>
    <row r="61" spans="1:4" x14ac:dyDescent="0.2">
      <c r="A61" s="122">
        <v>83.96</v>
      </c>
      <c r="B61" s="125">
        <v>45641</v>
      </c>
      <c r="C61" s="120" t="s">
        <v>38</v>
      </c>
      <c r="D61" s="121" t="s">
        <v>48</v>
      </c>
    </row>
    <row r="62" spans="1:4" x14ac:dyDescent="0.2">
      <c r="A62" s="122">
        <v>19.64</v>
      </c>
      <c r="B62" s="125">
        <v>45641</v>
      </c>
      <c r="C62" s="120" t="s">
        <v>38</v>
      </c>
      <c r="D62" s="121" t="s">
        <v>48</v>
      </c>
    </row>
    <row r="63" spans="1:4" x14ac:dyDescent="0.2">
      <c r="A63" s="122">
        <v>83.96</v>
      </c>
      <c r="B63" s="125">
        <v>45657</v>
      </c>
      <c r="C63" s="120" t="s">
        <v>38</v>
      </c>
      <c r="D63" s="121" t="s">
        <v>49</v>
      </c>
    </row>
    <row r="64" spans="1:4" x14ac:dyDescent="0.2">
      <c r="A64" s="122">
        <v>19.64</v>
      </c>
      <c r="B64" s="125">
        <v>45657</v>
      </c>
      <c r="C64" s="120" t="s">
        <v>38</v>
      </c>
      <c r="D64" s="121" t="s">
        <v>49</v>
      </c>
    </row>
    <row r="65" spans="1:5" x14ac:dyDescent="0.2">
      <c r="A65" s="122">
        <v>83.96</v>
      </c>
      <c r="B65" s="125">
        <v>45672</v>
      </c>
      <c r="C65" s="120" t="s">
        <v>38</v>
      </c>
      <c r="D65" s="121" t="s">
        <v>57</v>
      </c>
    </row>
    <row r="66" spans="1:5" x14ac:dyDescent="0.2">
      <c r="A66" s="122">
        <v>19.64</v>
      </c>
      <c r="B66" s="125">
        <v>45672</v>
      </c>
      <c r="C66" s="120" t="s">
        <v>38</v>
      </c>
      <c r="D66" s="121" t="s">
        <v>57</v>
      </c>
    </row>
    <row r="67" spans="1:5" x14ac:dyDescent="0.2">
      <c r="A67" s="122">
        <v>83.96</v>
      </c>
      <c r="B67" s="125">
        <v>45688</v>
      </c>
      <c r="C67" s="120" t="s">
        <v>38</v>
      </c>
      <c r="D67" s="121" t="s">
        <v>60</v>
      </c>
    </row>
    <row r="68" spans="1:5" x14ac:dyDescent="0.2">
      <c r="A68" s="122">
        <v>19.64</v>
      </c>
      <c r="B68" s="125">
        <v>45688</v>
      </c>
      <c r="C68" s="120" t="s">
        <v>38</v>
      </c>
      <c r="D68" s="121" t="s">
        <v>60</v>
      </c>
    </row>
    <row r="69" spans="1:5" x14ac:dyDescent="0.2">
      <c r="A69" s="122">
        <v>83.96</v>
      </c>
      <c r="B69" s="125">
        <v>45703</v>
      </c>
      <c r="C69" s="120" t="s">
        <v>38</v>
      </c>
      <c r="D69" s="121" t="s">
        <v>61</v>
      </c>
    </row>
    <row r="70" spans="1:5" x14ac:dyDescent="0.2">
      <c r="A70" s="122">
        <v>19.64</v>
      </c>
      <c r="B70" s="125">
        <v>45703</v>
      </c>
      <c r="C70" s="120" t="s">
        <v>38</v>
      </c>
      <c r="D70" s="121" t="s">
        <v>61</v>
      </c>
    </row>
    <row r="71" spans="1:5" x14ac:dyDescent="0.2">
      <c r="A71" s="122">
        <v>83.96</v>
      </c>
      <c r="B71" s="125">
        <v>45716</v>
      </c>
      <c r="C71" s="120" t="s">
        <v>38</v>
      </c>
      <c r="D71" s="121" t="s">
        <v>62</v>
      </c>
    </row>
    <row r="72" spans="1:5" x14ac:dyDescent="0.2">
      <c r="A72" s="122">
        <v>19.64</v>
      </c>
      <c r="B72" s="125">
        <v>45716</v>
      </c>
      <c r="C72" s="120" t="s">
        <v>38</v>
      </c>
      <c r="D72" s="121" t="s">
        <v>62</v>
      </c>
    </row>
    <row r="73" spans="1:5" x14ac:dyDescent="0.2">
      <c r="A73" s="122">
        <v>83.96</v>
      </c>
      <c r="B73" s="125">
        <v>45731</v>
      </c>
      <c r="C73" s="120" t="s">
        <v>38</v>
      </c>
      <c r="D73" s="121" t="s">
        <v>63</v>
      </c>
    </row>
    <row r="74" spans="1:5" x14ac:dyDescent="0.2">
      <c r="A74" s="122">
        <v>19.64</v>
      </c>
      <c r="B74" s="125">
        <v>45731</v>
      </c>
      <c r="C74" s="120" t="s">
        <v>38</v>
      </c>
      <c r="D74" s="121" t="s">
        <v>63</v>
      </c>
      <c r="E74" s="124">
        <f>SUM(A75,A76)</f>
        <v>103.6</v>
      </c>
    </row>
    <row r="75" spans="1:5" x14ac:dyDescent="0.2">
      <c r="A75" s="122">
        <v>83.96</v>
      </c>
      <c r="B75" s="125">
        <v>45747</v>
      </c>
      <c r="C75" s="120" t="s">
        <v>38</v>
      </c>
      <c r="D75" s="121" t="s">
        <v>64</v>
      </c>
    </row>
    <row r="76" spans="1:5" x14ac:dyDescent="0.2">
      <c r="A76" s="122">
        <v>19.64</v>
      </c>
      <c r="B76" s="125">
        <v>45747</v>
      </c>
      <c r="C76" s="120" t="s">
        <v>38</v>
      </c>
      <c r="D76" s="121" t="s">
        <v>64</v>
      </c>
    </row>
    <row r="77" spans="1:5" x14ac:dyDescent="0.2">
      <c r="A77" s="122">
        <v>83.96</v>
      </c>
      <c r="B77" s="125">
        <v>45762</v>
      </c>
      <c r="C77" s="120" t="s">
        <v>38</v>
      </c>
      <c r="D77" s="121" t="s">
        <v>75</v>
      </c>
    </row>
    <row r="78" spans="1:5" x14ac:dyDescent="0.2">
      <c r="A78" s="122">
        <v>19.64</v>
      </c>
      <c r="B78" s="125">
        <v>45762</v>
      </c>
      <c r="C78" s="120" t="s">
        <v>38</v>
      </c>
      <c r="D78" s="121" t="s">
        <v>75</v>
      </c>
    </row>
    <row r="79" spans="1:5" x14ac:dyDescent="0.2">
      <c r="A79" s="122">
        <v>83.96</v>
      </c>
      <c r="B79" s="125">
        <v>45777</v>
      </c>
      <c r="C79" s="120" t="s">
        <v>38</v>
      </c>
      <c r="D79" s="121" t="s">
        <v>79</v>
      </c>
    </row>
    <row r="80" spans="1:5" x14ac:dyDescent="0.2">
      <c r="A80" s="122">
        <v>19.64</v>
      </c>
      <c r="B80" s="125">
        <v>45777</v>
      </c>
      <c r="C80" s="120" t="s">
        <v>38</v>
      </c>
      <c r="D80" s="121" t="s">
        <v>79</v>
      </c>
    </row>
    <row r="81" spans="1:4" x14ac:dyDescent="0.2">
      <c r="A81" s="122">
        <v>83.96</v>
      </c>
      <c r="B81" s="125">
        <v>45792</v>
      </c>
      <c r="C81" s="120" t="s">
        <v>38</v>
      </c>
      <c r="D81" s="121" t="s">
        <v>80</v>
      </c>
    </row>
    <row r="82" spans="1:4" x14ac:dyDescent="0.2">
      <c r="A82" s="122">
        <v>19.64</v>
      </c>
      <c r="B82" s="125">
        <v>45792</v>
      </c>
      <c r="C82" s="120" t="s">
        <v>38</v>
      </c>
      <c r="D82" s="121" t="s">
        <v>80</v>
      </c>
    </row>
    <row r="83" spans="1:4" x14ac:dyDescent="0.2">
      <c r="A83" s="122">
        <v>83.96</v>
      </c>
      <c r="B83" s="125">
        <v>45808</v>
      </c>
      <c r="C83" s="120" t="s">
        <v>38</v>
      </c>
      <c r="D83" s="121" t="s">
        <v>81</v>
      </c>
    </row>
    <row r="84" spans="1:4" x14ac:dyDescent="0.2">
      <c r="A84" s="122">
        <v>19.64</v>
      </c>
      <c r="B84" s="125">
        <v>45808</v>
      </c>
      <c r="C84" s="120" t="s">
        <v>38</v>
      </c>
      <c r="D84" s="121" t="s">
        <v>81</v>
      </c>
    </row>
    <row r="85" spans="1:4" x14ac:dyDescent="0.2">
      <c r="A85" s="122">
        <v>83.96</v>
      </c>
      <c r="B85" s="125">
        <v>45823</v>
      </c>
      <c r="C85" s="120" t="s">
        <v>38</v>
      </c>
      <c r="D85" s="121" t="s">
        <v>83</v>
      </c>
    </row>
    <row r="86" spans="1:4" x14ac:dyDescent="0.2">
      <c r="A86" s="122">
        <v>19.64</v>
      </c>
      <c r="B86" s="125">
        <v>45823</v>
      </c>
      <c r="C86" s="120" t="s">
        <v>38</v>
      </c>
      <c r="D86" s="121" t="s">
        <v>83</v>
      </c>
    </row>
    <row r="87" spans="1:4" x14ac:dyDescent="0.2">
      <c r="A87" s="122">
        <v>83.96</v>
      </c>
      <c r="B87" s="125">
        <v>45838</v>
      </c>
      <c r="C87" s="120" t="s">
        <v>38</v>
      </c>
      <c r="D87" s="123" t="s">
        <v>82</v>
      </c>
    </row>
    <row r="88" spans="1:4" x14ac:dyDescent="0.2">
      <c r="A88" s="122">
        <v>19.64</v>
      </c>
      <c r="B88" s="125">
        <v>45838</v>
      </c>
      <c r="C88" s="120" t="s">
        <v>38</v>
      </c>
      <c r="D88" s="123" t="s">
        <v>82</v>
      </c>
    </row>
    <row r="89" spans="1:4" x14ac:dyDescent="0.2">
      <c r="A89" s="122">
        <v>83.96</v>
      </c>
      <c r="B89" s="125">
        <v>45853</v>
      </c>
      <c r="C89" s="120" t="s">
        <v>38</v>
      </c>
      <c r="D89" s="121" t="s">
        <v>90</v>
      </c>
    </row>
    <row r="90" spans="1:4" x14ac:dyDescent="0.2">
      <c r="A90" s="122">
        <v>19.64</v>
      </c>
      <c r="B90" s="125">
        <v>45853</v>
      </c>
      <c r="C90" s="120" t="s">
        <v>38</v>
      </c>
      <c r="D90" s="121" t="s">
        <v>90</v>
      </c>
    </row>
    <row r="91" spans="1:4" x14ac:dyDescent="0.2">
      <c r="A91" s="122">
        <v>83.96</v>
      </c>
      <c r="B91" s="125">
        <v>45869</v>
      </c>
      <c r="C91" s="120" t="s">
        <v>38</v>
      </c>
      <c r="D91" s="121" t="s">
        <v>91</v>
      </c>
    </row>
    <row r="92" spans="1:4" x14ac:dyDescent="0.2">
      <c r="A92" s="122">
        <v>19.64</v>
      </c>
      <c r="B92" s="125">
        <v>45869</v>
      </c>
      <c r="C92" s="120" t="s">
        <v>38</v>
      </c>
      <c r="D92" s="121" t="s">
        <v>91</v>
      </c>
    </row>
    <row r="93" spans="1:4" x14ac:dyDescent="0.2">
      <c r="A93" s="122">
        <v>83.96</v>
      </c>
      <c r="B93" s="125">
        <v>45884</v>
      </c>
      <c r="C93" s="120" t="s">
        <v>38</v>
      </c>
      <c r="D93" s="121" t="s">
        <v>93</v>
      </c>
    </row>
    <row r="94" spans="1:4" x14ac:dyDescent="0.2">
      <c r="A94" s="122">
        <v>19.64</v>
      </c>
      <c r="B94" s="125">
        <v>45884</v>
      </c>
      <c r="C94" s="120" t="s">
        <v>38</v>
      </c>
      <c r="D94" s="121" t="s">
        <v>93</v>
      </c>
    </row>
    <row r="95" spans="1:4" x14ac:dyDescent="0.2">
      <c r="A95" s="122">
        <v>83.96</v>
      </c>
      <c r="B95" s="125">
        <v>45900</v>
      </c>
      <c r="C95" s="120" t="s">
        <v>38</v>
      </c>
      <c r="D95" s="121" t="s">
        <v>95</v>
      </c>
    </row>
    <row r="96" spans="1:4" x14ac:dyDescent="0.2">
      <c r="A96" s="122">
        <v>19.64</v>
      </c>
      <c r="B96" s="125">
        <v>45900</v>
      </c>
      <c r="C96" s="120" t="s">
        <v>38</v>
      </c>
      <c r="D96" s="121" t="s">
        <v>95</v>
      </c>
    </row>
    <row r="97" spans="1:4" x14ac:dyDescent="0.2">
      <c r="A97" s="122">
        <v>83.96</v>
      </c>
      <c r="B97" s="125">
        <v>45915</v>
      </c>
      <c r="C97" s="120" t="s">
        <v>38</v>
      </c>
      <c r="D97" s="121" t="s">
        <v>96</v>
      </c>
    </row>
    <row r="98" spans="1:4" x14ac:dyDescent="0.2">
      <c r="A98" s="122">
        <v>19.64</v>
      </c>
      <c r="B98" s="125">
        <v>45915</v>
      </c>
      <c r="C98" s="120" t="s">
        <v>38</v>
      </c>
      <c r="D98" s="121" t="s">
        <v>96</v>
      </c>
    </row>
    <row r="99" spans="1:4" x14ac:dyDescent="0.2">
      <c r="A99" s="122">
        <v>83.96</v>
      </c>
      <c r="B99" s="125">
        <v>45930</v>
      </c>
      <c r="C99" s="120" t="s">
        <v>38</v>
      </c>
      <c r="D99" s="121" t="s">
        <v>102</v>
      </c>
    </row>
    <row r="100" spans="1:4" x14ac:dyDescent="0.2">
      <c r="A100" s="122">
        <v>19.64</v>
      </c>
      <c r="B100" s="125">
        <v>45930</v>
      </c>
      <c r="C100" s="120" t="s">
        <v>38</v>
      </c>
      <c r="D100" s="121" t="s">
        <v>102</v>
      </c>
    </row>
    <row r="101" spans="1:4" x14ac:dyDescent="0.2">
      <c r="A101" s="122">
        <v>83.96</v>
      </c>
      <c r="B101" s="125">
        <v>45945</v>
      </c>
      <c r="C101" s="120" t="s">
        <v>38</v>
      </c>
      <c r="D101" s="121" t="s">
        <v>97</v>
      </c>
    </row>
    <row r="102" spans="1:4" x14ac:dyDescent="0.2">
      <c r="A102" s="122">
        <v>19.64</v>
      </c>
      <c r="B102" s="125">
        <v>45945</v>
      </c>
      <c r="C102" s="120" t="s">
        <v>38</v>
      </c>
      <c r="D102" s="121" t="s">
        <v>97</v>
      </c>
    </row>
    <row r="103" spans="1:4" x14ac:dyDescent="0.2">
      <c r="A103" s="122">
        <v>83.96</v>
      </c>
      <c r="B103" s="125">
        <v>45961</v>
      </c>
      <c r="C103" s="120" t="s">
        <v>38</v>
      </c>
      <c r="D103" s="121" t="s">
        <v>103</v>
      </c>
    </row>
    <row r="104" spans="1:4" x14ac:dyDescent="0.2">
      <c r="A104" s="122">
        <v>19.64</v>
      </c>
      <c r="B104" s="125">
        <v>45961</v>
      </c>
      <c r="C104" s="120" t="s">
        <v>38</v>
      </c>
      <c r="D104" s="121" t="s">
        <v>103</v>
      </c>
    </row>
    <row r="105" spans="1:4" x14ac:dyDescent="0.2">
      <c r="A105" s="116"/>
      <c r="B105" s="117"/>
      <c r="C105" s="105"/>
      <c r="D105" s="106"/>
    </row>
    <row r="106" spans="1:4" ht="15" customHeight="1" x14ac:dyDescent="0.2">
      <c r="A106" s="130" t="s">
        <v>138</v>
      </c>
      <c r="B106" s="130"/>
      <c r="C106" s="107">
        <f>SUM(A57:A104)</f>
        <v>2486.4000000000005</v>
      </c>
      <c r="D106" s="99" t="s">
        <v>74</v>
      </c>
    </row>
    <row r="107" spans="1:4" ht="16" thickBot="1" x14ac:dyDescent="0.25">
      <c r="A107" s="129" t="s">
        <v>139</v>
      </c>
      <c r="B107" s="129"/>
      <c r="C107" s="109">
        <v>-0.15</v>
      </c>
      <c r="D107" s="110"/>
    </row>
    <row r="108" spans="1:4" ht="16" thickTop="1" x14ac:dyDescent="0.2">
      <c r="A108" s="99"/>
      <c r="B108" s="99"/>
      <c r="C108" s="99"/>
      <c r="D108" s="99"/>
    </row>
    <row r="109" spans="1:4" x14ac:dyDescent="0.2">
      <c r="A109" s="99" t="s">
        <v>86</v>
      </c>
      <c r="B109" s="99"/>
      <c r="C109" s="99"/>
      <c r="D109" s="99"/>
    </row>
    <row r="110" spans="1:4" ht="16" x14ac:dyDescent="0.2">
      <c r="A110" s="100" t="s">
        <v>37</v>
      </c>
      <c r="B110" s="101" t="s">
        <v>0</v>
      </c>
      <c r="C110" s="101" t="s">
        <v>27</v>
      </c>
      <c r="D110" s="101" t="s">
        <v>33</v>
      </c>
    </row>
    <row r="111" spans="1:4" x14ac:dyDescent="0.2">
      <c r="A111" s="122">
        <v>115.04</v>
      </c>
      <c r="B111" s="125">
        <v>45611</v>
      </c>
      <c r="C111" s="120" t="s">
        <v>38</v>
      </c>
      <c r="D111" s="121" t="s">
        <v>46</v>
      </c>
    </row>
    <row r="112" spans="1:4" x14ac:dyDescent="0.2">
      <c r="A112" s="122">
        <v>26.91</v>
      </c>
      <c r="B112" s="125">
        <v>45611</v>
      </c>
      <c r="C112" s="120" t="s">
        <v>38</v>
      </c>
      <c r="D112" s="121" t="s">
        <v>46</v>
      </c>
    </row>
    <row r="113" spans="1:6" x14ac:dyDescent="0.2">
      <c r="A113" s="122">
        <v>115.04</v>
      </c>
      <c r="B113" s="125">
        <v>45626</v>
      </c>
      <c r="C113" s="120" t="s">
        <v>38</v>
      </c>
      <c r="D113" s="121" t="s">
        <v>47</v>
      </c>
    </row>
    <row r="114" spans="1:6" x14ac:dyDescent="0.2">
      <c r="A114" s="122">
        <v>26.91</v>
      </c>
      <c r="B114" s="125">
        <v>45626</v>
      </c>
      <c r="C114" s="120" t="s">
        <v>38</v>
      </c>
      <c r="D114" s="121" t="s">
        <v>47</v>
      </c>
    </row>
    <row r="115" spans="1:6" x14ac:dyDescent="0.2">
      <c r="A115" s="122">
        <v>115.04</v>
      </c>
      <c r="B115" s="125">
        <v>45641</v>
      </c>
      <c r="C115" s="120" t="s">
        <v>38</v>
      </c>
      <c r="D115" s="121" t="s">
        <v>48</v>
      </c>
    </row>
    <row r="116" spans="1:6" x14ac:dyDescent="0.2">
      <c r="A116" s="122">
        <v>26.91</v>
      </c>
      <c r="B116" s="125">
        <v>45641</v>
      </c>
      <c r="C116" s="120" t="s">
        <v>38</v>
      </c>
      <c r="D116" s="121" t="s">
        <v>48</v>
      </c>
    </row>
    <row r="117" spans="1:6" x14ac:dyDescent="0.2">
      <c r="A117" s="122">
        <v>115.04</v>
      </c>
      <c r="B117" s="125">
        <v>45657</v>
      </c>
      <c r="C117" s="120" t="s">
        <v>38</v>
      </c>
      <c r="D117" s="121" t="s">
        <v>49</v>
      </c>
    </row>
    <row r="118" spans="1:6" x14ac:dyDescent="0.2">
      <c r="A118" s="122">
        <v>26.91</v>
      </c>
      <c r="B118" s="125">
        <v>45657</v>
      </c>
      <c r="C118" s="120" t="s">
        <v>38</v>
      </c>
      <c r="D118" s="121" t="s">
        <v>49</v>
      </c>
    </row>
    <row r="119" spans="1:6" x14ac:dyDescent="0.2">
      <c r="A119" s="122">
        <v>115.04</v>
      </c>
      <c r="B119" s="125">
        <v>45672</v>
      </c>
      <c r="C119" s="120" t="s">
        <v>38</v>
      </c>
      <c r="D119" s="121" t="s">
        <v>57</v>
      </c>
    </row>
    <row r="120" spans="1:6" x14ac:dyDescent="0.2">
      <c r="A120" s="122">
        <v>26.91</v>
      </c>
      <c r="B120" s="125">
        <v>45672</v>
      </c>
      <c r="C120" s="120" t="s">
        <v>38</v>
      </c>
      <c r="D120" s="121" t="s">
        <v>57</v>
      </c>
    </row>
    <row r="121" spans="1:6" x14ac:dyDescent="0.2">
      <c r="A121" s="122">
        <v>115.04</v>
      </c>
      <c r="B121" s="125">
        <v>45688</v>
      </c>
      <c r="C121" s="120" t="s">
        <v>38</v>
      </c>
      <c r="D121" s="121" t="s">
        <v>60</v>
      </c>
    </row>
    <row r="122" spans="1:6" x14ac:dyDescent="0.2">
      <c r="A122" s="122">
        <v>26.91</v>
      </c>
      <c r="B122" s="125">
        <v>45688</v>
      </c>
      <c r="C122" s="120" t="s">
        <v>38</v>
      </c>
      <c r="D122" s="121" t="s">
        <v>60</v>
      </c>
    </row>
    <row r="123" spans="1:6" x14ac:dyDescent="0.2">
      <c r="A123" s="122">
        <v>115.04</v>
      </c>
      <c r="B123" s="125">
        <v>45703</v>
      </c>
      <c r="C123" s="120" t="s">
        <v>38</v>
      </c>
      <c r="D123" s="121" t="s">
        <v>61</v>
      </c>
    </row>
    <row r="124" spans="1:6" x14ac:dyDescent="0.2">
      <c r="A124" s="122">
        <v>26.91</v>
      </c>
      <c r="B124" s="125">
        <v>45703</v>
      </c>
      <c r="C124" s="120" t="s">
        <v>38</v>
      </c>
      <c r="D124" s="121" t="s">
        <v>61</v>
      </c>
    </row>
    <row r="125" spans="1:6" x14ac:dyDescent="0.2">
      <c r="A125" s="122">
        <v>115.04</v>
      </c>
      <c r="B125" s="125">
        <v>45716</v>
      </c>
      <c r="C125" s="120" t="s">
        <v>38</v>
      </c>
      <c r="D125" s="121" t="s">
        <v>62</v>
      </c>
    </row>
    <row r="126" spans="1:6" x14ac:dyDescent="0.2">
      <c r="A126" s="122">
        <v>26.91</v>
      </c>
      <c r="B126" s="125">
        <v>45716</v>
      </c>
      <c r="C126" s="120" t="s">
        <v>38</v>
      </c>
      <c r="D126" s="121" t="s">
        <v>62</v>
      </c>
      <c r="F126" s="124">
        <f>SUM(A126,A125)</f>
        <v>141.95000000000002</v>
      </c>
    </row>
    <row r="127" spans="1:6" x14ac:dyDescent="0.2">
      <c r="A127" s="122">
        <v>115.04</v>
      </c>
      <c r="B127" s="125">
        <v>45731</v>
      </c>
      <c r="C127" s="120" t="s">
        <v>38</v>
      </c>
      <c r="D127" s="121" t="s">
        <v>63</v>
      </c>
    </row>
    <row r="128" spans="1:6" x14ac:dyDescent="0.2">
      <c r="A128" s="122">
        <v>26.91</v>
      </c>
      <c r="B128" s="125">
        <v>45731</v>
      </c>
      <c r="C128" s="120" t="s">
        <v>38</v>
      </c>
      <c r="D128" s="121" t="s">
        <v>63</v>
      </c>
    </row>
    <row r="129" spans="1:4" x14ac:dyDescent="0.2">
      <c r="A129" s="122">
        <v>115.04</v>
      </c>
      <c r="B129" s="125">
        <v>45747</v>
      </c>
      <c r="C129" s="120" t="s">
        <v>38</v>
      </c>
      <c r="D129" s="121" t="s">
        <v>64</v>
      </c>
    </row>
    <row r="130" spans="1:4" x14ac:dyDescent="0.2">
      <c r="A130" s="122">
        <v>26.91</v>
      </c>
      <c r="B130" s="125">
        <v>45747</v>
      </c>
      <c r="C130" s="120" t="s">
        <v>38</v>
      </c>
      <c r="D130" s="121" t="s">
        <v>64</v>
      </c>
    </row>
    <row r="131" spans="1:4" x14ac:dyDescent="0.2">
      <c r="A131" s="122">
        <v>115.04</v>
      </c>
      <c r="B131" s="125">
        <v>45762</v>
      </c>
      <c r="C131" s="120" t="s">
        <v>38</v>
      </c>
      <c r="D131" s="121" t="s">
        <v>75</v>
      </c>
    </row>
    <row r="132" spans="1:4" x14ac:dyDescent="0.2">
      <c r="A132" s="122">
        <v>26.91</v>
      </c>
      <c r="B132" s="125">
        <v>45762</v>
      </c>
      <c r="C132" s="120" t="s">
        <v>38</v>
      </c>
      <c r="D132" s="121" t="s">
        <v>75</v>
      </c>
    </row>
    <row r="133" spans="1:4" x14ac:dyDescent="0.2">
      <c r="A133" s="122">
        <v>115.04</v>
      </c>
      <c r="B133" s="125">
        <v>45777</v>
      </c>
      <c r="C133" s="120" t="s">
        <v>38</v>
      </c>
      <c r="D133" s="121" t="s">
        <v>79</v>
      </c>
    </row>
    <row r="134" spans="1:4" x14ac:dyDescent="0.2">
      <c r="A134" s="122">
        <v>26.91</v>
      </c>
      <c r="B134" s="125">
        <v>45777</v>
      </c>
      <c r="C134" s="120" t="s">
        <v>38</v>
      </c>
      <c r="D134" s="121" t="s">
        <v>79</v>
      </c>
    </row>
    <row r="135" spans="1:4" x14ac:dyDescent="0.2">
      <c r="A135" s="122">
        <v>115.04</v>
      </c>
      <c r="B135" s="125">
        <v>45792</v>
      </c>
      <c r="C135" s="120" t="s">
        <v>38</v>
      </c>
      <c r="D135" s="121" t="s">
        <v>80</v>
      </c>
    </row>
    <row r="136" spans="1:4" x14ac:dyDescent="0.2">
      <c r="A136" s="122">
        <v>26.91</v>
      </c>
      <c r="B136" s="125">
        <v>45792</v>
      </c>
      <c r="C136" s="120" t="s">
        <v>38</v>
      </c>
      <c r="D136" s="121" t="s">
        <v>80</v>
      </c>
    </row>
    <row r="137" spans="1:4" x14ac:dyDescent="0.2">
      <c r="A137" s="122">
        <v>115.04</v>
      </c>
      <c r="B137" s="125">
        <v>45808</v>
      </c>
      <c r="C137" s="120" t="s">
        <v>38</v>
      </c>
      <c r="D137" s="121" t="s">
        <v>81</v>
      </c>
    </row>
    <row r="138" spans="1:4" x14ac:dyDescent="0.2">
      <c r="A138" s="122">
        <v>26.91</v>
      </c>
      <c r="B138" s="125">
        <v>45808</v>
      </c>
      <c r="C138" s="120" t="s">
        <v>38</v>
      </c>
      <c r="D138" s="121" t="s">
        <v>81</v>
      </c>
    </row>
    <row r="139" spans="1:4" x14ac:dyDescent="0.2">
      <c r="A139" s="122">
        <v>115.04</v>
      </c>
      <c r="B139" s="125">
        <v>45823</v>
      </c>
      <c r="C139" s="120" t="s">
        <v>38</v>
      </c>
      <c r="D139" s="121" t="s">
        <v>83</v>
      </c>
    </row>
    <row r="140" spans="1:4" x14ac:dyDescent="0.2">
      <c r="A140" s="122">
        <v>26.91</v>
      </c>
      <c r="B140" s="125">
        <v>45823</v>
      </c>
      <c r="C140" s="120" t="s">
        <v>38</v>
      </c>
      <c r="D140" s="121" t="s">
        <v>83</v>
      </c>
    </row>
    <row r="141" spans="1:4" x14ac:dyDescent="0.2">
      <c r="A141" s="122">
        <v>115.04</v>
      </c>
      <c r="B141" s="125">
        <v>45838</v>
      </c>
      <c r="C141" s="120" t="s">
        <v>38</v>
      </c>
      <c r="D141" s="123" t="s">
        <v>82</v>
      </c>
    </row>
    <row r="142" spans="1:4" x14ac:dyDescent="0.2">
      <c r="A142" s="122">
        <v>26.91</v>
      </c>
      <c r="B142" s="125">
        <v>45838</v>
      </c>
      <c r="C142" s="120" t="s">
        <v>38</v>
      </c>
      <c r="D142" s="123" t="s">
        <v>82</v>
      </c>
    </row>
    <row r="143" spans="1:4" x14ac:dyDescent="0.2">
      <c r="A143" s="122">
        <v>115.04</v>
      </c>
      <c r="B143" s="125">
        <v>45853</v>
      </c>
      <c r="C143" s="120" t="s">
        <v>38</v>
      </c>
      <c r="D143" s="121" t="s">
        <v>90</v>
      </c>
    </row>
    <row r="144" spans="1:4" x14ac:dyDescent="0.2">
      <c r="A144" s="122">
        <v>26.91</v>
      </c>
      <c r="B144" s="125">
        <v>45853</v>
      </c>
      <c r="C144" s="120" t="s">
        <v>38</v>
      </c>
      <c r="D144" s="121" t="s">
        <v>90</v>
      </c>
    </row>
    <row r="145" spans="1:4" x14ac:dyDescent="0.2">
      <c r="A145" s="122">
        <v>115.04</v>
      </c>
      <c r="B145" s="125">
        <v>45869</v>
      </c>
      <c r="C145" s="120" t="s">
        <v>38</v>
      </c>
      <c r="D145" s="121" t="s">
        <v>91</v>
      </c>
    </row>
    <row r="146" spans="1:4" x14ac:dyDescent="0.2">
      <c r="A146" s="122">
        <v>26.91</v>
      </c>
      <c r="B146" s="125">
        <v>45869</v>
      </c>
      <c r="C146" s="120" t="s">
        <v>38</v>
      </c>
      <c r="D146" s="121" t="s">
        <v>91</v>
      </c>
    </row>
    <row r="147" spans="1:4" x14ac:dyDescent="0.2">
      <c r="A147" s="122">
        <v>115.04</v>
      </c>
      <c r="B147" s="125">
        <v>45884</v>
      </c>
      <c r="C147" s="120" t="s">
        <v>38</v>
      </c>
      <c r="D147" s="121" t="s">
        <v>93</v>
      </c>
    </row>
    <row r="148" spans="1:4" x14ac:dyDescent="0.2">
      <c r="A148" s="122">
        <v>26.91</v>
      </c>
      <c r="B148" s="125">
        <v>45884</v>
      </c>
      <c r="C148" s="120" t="s">
        <v>38</v>
      </c>
      <c r="D148" s="121" t="s">
        <v>93</v>
      </c>
    </row>
    <row r="149" spans="1:4" x14ac:dyDescent="0.2">
      <c r="A149" s="122">
        <v>115.04</v>
      </c>
      <c r="B149" s="125">
        <v>45900</v>
      </c>
      <c r="C149" s="120" t="s">
        <v>38</v>
      </c>
      <c r="D149" s="121" t="s">
        <v>95</v>
      </c>
    </row>
    <row r="150" spans="1:4" x14ac:dyDescent="0.2">
      <c r="A150" s="122">
        <v>26.91</v>
      </c>
      <c r="B150" s="125">
        <v>45900</v>
      </c>
      <c r="C150" s="120" t="s">
        <v>38</v>
      </c>
      <c r="D150" s="121" t="s">
        <v>95</v>
      </c>
    </row>
    <row r="151" spans="1:4" x14ac:dyDescent="0.2">
      <c r="A151" s="122">
        <v>115.04</v>
      </c>
      <c r="B151" s="125">
        <v>45915</v>
      </c>
      <c r="C151" s="120" t="s">
        <v>38</v>
      </c>
      <c r="D151" s="121" t="s">
        <v>96</v>
      </c>
    </row>
    <row r="152" spans="1:4" x14ac:dyDescent="0.2">
      <c r="A152" s="122">
        <v>26.91</v>
      </c>
      <c r="B152" s="125">
        <v>45915</v>
      </c>
      <c r="C152" s="120" t="s">
        <v>38</v>
      </c>
      <c r="D152" s="121" t="s">
        <v>96</v>
      </c>
    </row>
    <row r="153" spans="1:4" x14ac:dyDescent="0.2">
      <c r="A153" s="122">
        <v>115.04</v>
      </c>
      <c r="B153" s="125">
        <v>45930</v>
      </c>
      <c r="C153" s="120" t="s">
        <v>38</v>
      </c>
      <c r="D153" s="121" t="s">
        <v>102</v>
      </c>
    </row>
    <row r="154" spans="1:4" x14ac:dyDescent="0.2">
      <c r="A154" s="122">
        <v>26.91</v>
      </c>
      <c r="B154" s="125">
        <v>45930</v>
      </c>
      <c r="C154" s="120" t="s">
        <v>38</v>
      </c>
      <c r="D154" s="121" t="s">
        <v>102</v>
      </c>
    </row>
    <row r="155" spans="1:4" x14ac:dyDescent="0.2">
      <c r="A155" s="122">
        <v>115.04</v>
      </c>
      <c r="B155" s="125">
        <v>45945</v>
      </c>
      <c r="C155" s="120" t="s">
        <v>38</v>
      </c>
      <c r="D155" s="121" t="s">
        <v>97</v>
      </c>
    </row>
    <row r="156" spans="1:4" x14ac:dyDescent="0.2">
      <c r="A156" s="122">
        <v>26.91</v>
      </c>
      <c r="B156" s="125">
        <v>45945</v>
      </c>
      <c r="C156" s="120" t="s">
        <v>38</v>
      </c>
      <c r="D156" s="121" t="s">
        <v>97</v>
      </c>
    </row>
    <row r="157" spans="1:4" x14ac:dyDescent="0.2">
      <c r="A157" s="122">
        <v>115.04</v>
      </c>
      <c r="B157" s="125">
        <v>45961</v>
      </c>
      <c r="C157" s="120" t="s">
        <v>38</v>
      </c>
      <c r="D157" s="121" t="s">
        <v>103</v>
      </c>
    </row>
    <row r="158" spans="1:4" x14ac:dyDescent="0.2">
      <c r="A158" s="122">
        <v>26.91</v>
      </c>
      <c r="B158" s="125">
        <v>45961</v>
      </c>
      <c r="C158" s="120" t="s">
        <v>38</v>
      </c>
      <c r="D158" s="121" t="s">
        <v>103</v>
      </c>
    </row>
    <row r="159" spans="1:4" x14ac:dyDescent="0.2">
      <c r="A159" s="116"/>
      <c r="B159" s="117"/>
      <c r="C159" s="105"/>
      <c r="D159" s="106"/>
    </row>
    <row r="160" spans="1:4" ht="15" customHeight="1" x14ac:dyDescent="0.2">
      <c r="A160" s="130" t="s">
        <v>138</v>
      </c>
      <c r="B160" s="130"/>
      <c r="C160" s="107">
        <f>SUM(A111:A158)</f>
        <v>3406.7999999999984</v>
      </c>
      <c r="D160" s="99" t="s">
        <v>74</v>
      </c>
    </row>
    <row r="161" spans="1:4" ht="16" thickBot="1" x14ac:dyDescent="0.25">
      <c r="A161" s="129" t="s">
        <v>139</v>
      </c>
      <c r="B161" s="129"/>
      <c r="C161" s="109">
        <v>-0.04</v>
      </c>
      <c r="D161" s="110"/>
    </row>
    <row r="162" spans="1:4" ht="16" thickTop="1" x14ac:dyDescent="0.2">
      <c r="A162" s="99"/>
      <c r="B162" s="99"/>
      <c r="C162" s="99"/>
      <c r="D162" s="99"/>
    </row>
  </sheetData>
  <mergeCells count="6">
    <mergeCell ref="A161:B161"/>
    <mergeCell ref="A52:B52"/>
    <mergeCell ref="A53:B53"/>
    <mergeCell ref="A106:B106"/>
    <mergeCell ref="A107:B107"/>
    <mergeCell ref="A160:B16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EA6FD-53F0-471A-91C9-515FE3D8C3D5}">
  <sheetPr>
    <tabColor theme="9"/>
  </sheetPr>
  <dimension ref="A1:G128"/>
  <sheetViews>
    <sheetView topLeftCell="A124" zoomScale="161" zoomScaleNormal="100" workbookViewId="0">
      <selection sqref="A1:E128"/>
    </sheetView>
  </sheetViews>
  <sheetFormatPr baseColWidth="10" defaultColWidth="8.83203125" defaultRowHeight="15" x14ac:dyDescent="0.2"/>
  <cols>
    <col min="1" max="1" width="11.6640625" customWidth="1"/>
    <col min="2" max="2" width="9.5" customWidth="1"/>
    <col min="3" max="3" width="38.5" customWidth="1"/>
    <col min="4" max="4" width="23.5" customWidth="1"/>
    <col min="5" max="5" width="77.6640625" customWidth="1"/>
  </cols>
  <sheetData>
    <row r="1" spans="1:5" x14ac:dyDescent="0.2">
      <c r="A1" t="s">
        <v>86</v>
      </c>
    </row>
    <row r="2" spans="1:5" ht="32" x14ac:dyDescent="0.2">
      <c r="A2" s="23" t="s">
        <v>26</v>
      </c>
      <c r="B2" s="24" t="s">
        <v>0</v>
      </c>
      <c r="C2" s="24" t="s">
        <v>27</v>
      </c>
      <c r="D2" s="24" t="s">
        <v>33</v>
      </c>
      <c r="E2" s="24" t="s">
        <v>109</v>
      </c>
    </row>
    <row r="3" spans="1:5" x14ac:dyDescent="0.2">
      <c r="A3" s="42">
        <v>284.27</v>
      </c>
      <c r="B3" s="38">
        <v>45611</v>
      </c>
      <c r="C3" s="39" t="s">
        <v>39</v>
      </c>
      <c r="D3" s="40" t="s">
        <v>46</v>
      </c>
    </row>
    <row r="4" spans="1:5" x14ac:dyDescent="0.2">
      <c r="A4" s="42">
        <v>284.27</v>
      </c>
      <c r="B4" s="38">
        <v>45626</v>
      </c>
      <c r="C4" s="39" t="s">
        <v>39</v>
      </c>
      <c r="D4" s="40" t="s">
        <v>47</v>
      </c>
    </row>
    <row r="5" spans="1:5" x14ac:dyDescent="0.2">
      <c r="A5" s="42">
        <v>284.27</v>
      </c>
      <c r="B5" s="38">
        <v>45641</v>
      </c>
      <c r="C5" s="39" t="s">
        <v>39</v>
      </c>
      <c r="D5" s="40" t="s">
        <v>48</v>
      </c>
    </row>
    <row r="6" spans="1:5" x14ac:dyDescent="0.2">
      <c r="A6" s="42">
        <v>284.27</v>
      </c>
      <c r="B6" s="38">
        <v>45657</v>
      </c>
      <c r="C6" s="39" t="s">
        <v>39</v>
      </c>
      <c r="D6" s="40" t="s">
        <v>49</v>
      </c>
    </row>
    <row r="7" spans="1:5" x14ac:dyDescent="0.2">
      <c r="A7" s="42">
        <v>284.27</v>
      </c>
      <c r="B7" s="38">
        <v>45672</v>
      </c>
      <c r="C7" s="39" t="s">
        <v>39</v>
      </c>
      <c r="D7" s="40" t="s">
        <v>57</v>
      </c>
    </row>
    <row r="8" spans="1:5" x14ac:dyDescent="0.2">
      <c r="A8" s="42">
        <v>284.27</v>
      </c>
      <c r="B8" s="38">
        <v>45688</v>
      </c>
      <c r="C8" s="39" t="s">
        <v>39</v>
      </c>
      <c r="D8" s="40" t="s">
        <v>60</v>
      </c>
    </row>
    <row r="9" spans="1:5" x14ac:dyDescent="0.2">
      <c r="A9" s="42">
        <v>284.27</v>
      </c>
      <c r="B9" s="38">
        <v>45703</v>
      </c>
      <c r="C9" s="39" t="s">
        <v>39</v>
      </c>
      <c r="D9" s="40" t="s">
        <v>61</v>
      </c>
    </row>
    <row r="10" spans="1:5" x14ac:dyDescent="0.2">
      <c r="A10" s="42">
        <v>284.27</v>
      </c>
      <c r="B10" s="38">
        <v>45716</v>
      </c>
      <c r="C10" s="39" t="s">
        <v>39</v>
      </c>
      <c r="D10" s="40" t="s">
        <v>62</v>
      </c>
    </row>
    <row r="11" spans="1:5" x14ac:dyDescent="0.2">
      <c r="A11" s="42">
        <v>284.27</v>
      </c>
      <c r="B11" s="38">
        <v>45731</v>
      </c>
      <c r="C11" s="39" t="s">
        <v>39</v>
      </c>
      <c r="D11" s="40" t="s">
        <v>63</v>
      </c>
    </row>
    <row r="12" spans="1:5" x14ac:dyDescent="0.2">
      <c r="A12" s="42">
        <v>284.27</v>
      </c>
      <c r="B12" s="38">
        <v>45747</v>
      </c>
      <c r="C12" s="39" t="s">
        <v>39</v>
      </c>
      <c r="D12" s="40" t="s">
        <v>64</v>
      </c>
    </row>
    <row r="13" spans="1:5" x14ac:dyDescent="0.2">
      <c r="A13" s="42">
        <v>284.27</v>
      </c>
      <c r="B13" s="38">
        <v>45762</v>
      </c>
      <c r="C13" s="39" t="s">
        <v>39</v>
      </c>
      <c r="D13" s="40" t="s">
        <v>75</v>
      </c>
    </row>
    <row r="14" spans="1:5" x14ac:dyDescent="0.2">
      <c r="A14" s="42">
        <v>284.27</v>
      </c>
      <c r="B14" s="38">
        <v>45777</v>
      </c>
      <c r="C14" s="39" t="s">
        <v>39</v>
      </c>
      <c r="D14" s="40" t="s">
        <v>79</v>
      </c>
    </row>
    <row r="15" spans="1:5" x14ac:dyDescent="0.2">
      <c r="A15" s="42">
        <v>284.27</v>
      </c>
      <c r="B15" s="38">
        <v>45792</v>
      </c>
      <c r="C15" s="39" t="s">
        <v>39</v>
      </c>
      <c r="D15" s="40" t="s">
        <v>80</v>
      </c>
      <c r="E15" s="40" t="s">
        <v>131</v>
      </c>
    </row>
    <row r="16" spans="1:5" x14ac:dyDescent="0.2">
      <c r="A16" s="42">
        <v>284.27</v>
      </c>
      <c r="B16" s="38">
        <v>45808</v>
      </c>
      <c r="C16" s="39" t="s">
        <v>39</v>
      </c>
      <c r="D16" s="40" t="s">
        <v>81</v>
      </c>
    </row>
    <row r="17" spans="1:5" x14ac:dyDescent="0.2">
      <c r="A17" s="42">
        <v>284.27</v>
      </c>
      <c r="B17" s="38">
        <v>45823</v>
      </c>
      <c r="C17" s="39" t="s">
        <v>39</v>
      </c>
      <c r="D17" s="40" t="s">
        <v>83</v>
      </c>
    </row>
    <row r="18" spans="1:5" x14ac:dyDescent="0.2">
      <c r="A18" s="42">
        <v>284.27</v>
      </c>
      <c r="B18" s="38">
        <v>45838</v>
      </c>
      <c r="C18" s="39" t="s">
        <v>39</v>
      </c>
      <c r="D18" s="40" t="s">
        <v>82</v>
      </c>
    </row>
    <row r="19" spans="1:5" x14ac:dyDescent="0.2">
      <c r="A19" s="42">
        <v>284.27</v>
      </c>
      <c r="B19" s="38">
        <v>45853</v>
      </c>
      <c r="C19" s="39" t="s">
        <v>39</v>
      </c>
      <c r="D19" s="40" t="s">
        <v>90</v>
      </c>
    </row>
    <row r="20" spans="1:5" x14ac:dyDescent="0.2">
      <c r="A20" s="42">
        <v>284.27</v>
      </c>
      <c r="B20" s="38">
        <v>45869</v>
      </c>
      <c r="C20" s="39" t="s">
        <v>39</v>
      </c>
      <c r="D20" s="40" t="s">
        <v>91</v>
      </c>
    </row>
    <row r="21" spans="1:5" x14ac:dyDescent="0.2">
      <c r="A21" s="42">
        <v>284.27</v>
      </c>
      <c r="B21" s="38">
        <v>45884</v>
      </c>
      <c r="C21" s="39" t="s">
        <v>39</v>
      </c>
      <c r="D21" s="40" t="s">
        <v>93</v>
      </c>
    </row>
    <row r="22" spans="1:5" x14ac:dyDescent="0.2">
      <c r="A22" s="42">
        <v>284.27</v>
      </c>
      <c r="B22" s="38">
        <v>45900</v>
      </c>
      <c r="C22" s="39" t="s">
        <v>39</v>
      </c>
      <c r="D22" s="40" t="s">
        <v>95</v>
      </c>
    </row>
    <row r="23" spans="1:5" x14ac:dyDescent="0.2">
      <c r="A23" s="42">
        <v>284.27</v>
      </c>
      <c r="B23" s="38">
        <v>45915</v>
      </c>
      <c r="C23" s="39" t="s">
        <v>39</v>
      </c>
      <c r="D23" s="40" t="s">
        <v>96</v>
      </c>
    </row>
    <row r="24" spans="1:5" x14ac:dyDescent="0.2">
      <c r="A24" s="42">
        <v>284.27</v>
      </c>
      <c r="B24" s="38">
        <v>45930</v>
      </c>
      <c r="C24" s="39" t="s">
        <v>39</v>
      </c>
      <c r="D24" s="40" t="s">
        <v>102</v>
      </c>
    </row>
    <row r="25" spans="1:5" x14ac:dyDescent="0.2">
      <c r="A25" s="42">
        <v>284.27</v>
      </c>
      <c r="B25" s="38">
        <v>45945</v>
      </c>
      <c r="C25" s="39" t="s">
        <v>39</v>
      </c>
      <c r="D25" s="40" t="s">
        <v>97</v>
      </c>
      <c r="E25" s="40" t="s">
        <v>130</v>
      </c>
    </row>
    <row r="26" spans="1:5" x14ac:dyDescent="0.2">
      <c r="A26" s="42">
        <v>284.27</v>
      </c>
      <c r="B26" s="90">
        <v>45961</v>
      </c>
      <c r="C26" s="91" t="s">
        <v>39</v>
      </c>
      <c r="D26" s="92" t="s">
        <v>103</v>
      </c>
      <c r="E26" s="40" t="s">
        <v>130</v>
      </c>
    </row>
    <row r="27" spans="1:5" x14ac:dyDescent="0.2">
      <c r="A27" s="127" t="s">
        <v>16</v>
      </c>
      <c r="B27" s="127"/>
      <c r="C27" s="30">
        <f>SUM(A3:A26)</f>
        <v>6822.4800000000032</v>
      </c>
    </row>
    <row r="28" spans="1:5" ht="16" thickBot="1" x14ac:dyDescent="0.25">
      <c r="A28" s="128" t="s">
        <v>73</v>
      </c>
      <c r="B28" s="128"/>
      <c r="C28" s="31">
        <f>SUM(6822.42-C27)</f>
        <v>-6.0000000003128662E-2</v>
      </c>
      <c r="D28" s="10"/>
    </row>
    <row r="29" spans="1:5" ht="16" thickTop="1" x14ac:dyDescent="0.2"/>
    <row r="48" spans="1:1" x14ac:dyDescent="0.2">
      <c r="A48" t="s">
        <v>88</v>
      </c>
    </row>
    <row r="49" spans="1:5" ht="32" x14ac:dyDescent="0.2">
      <c r="A49" s="23" t="s">
        <v>26</v>
      </c>
      <c r="B49" s="24" t="s">
        <v>0</v>
      </c>
      <c r="C49" s="24" t="s">
        <v>27</v>
      </c>
      <c r="D49" s="24" t="s">
        <v>33</v>
      </c>
    </row>
    <row r="50" spans="1:5" x14ac:dyDescent="0.2">
      <c r="A50" s="42">
        <v>255.33</v>
      </c>
      <c r="B50" s="38">
        <v>45611</v>
      </c>
      <c r="C50" s="39" t="s">
        <v>39</v>
      </c>
      <c r="D50" s="40" t="s">
        <v>46</v>
      </c>
    </row>
    <row r="51" spans="1:5" x14ac:dyDescent="0.2">
      <c r="A51" s="42">
        <v>255.33</v>
      </c>
      <c r="B51" s="38">
        <v>45626</v>
      </c>
      <c r="C51" s="39" t="s">
        <v>39</v>
      </c>
      <c r="D51" s="40" t="s">
        <v>47</v>
      </c>
    </row>
    <row r="52" spans="1:5" x14ac:dyDescent="0.2">
      <c r="A52" s="42">
        <v>255.33</v>
      </c>
      <c r="B52" s="38">
        <v>45641</v>
      </c>
      <c r="C52" s="39" t="s">
        <v>39</v>
      </c>
      <c r="D52" s="40" t="s">
        <v>48</v>
      </c>
    </row>
    <row r="53" spans="1:5" x14ac:dyDescent="0.2">
      <c r="A53" s="42">
        <v>255.33</v>
      </c>
      <c r="B53" s="38">
        <v>45657</v>
      </c>
      <c r="C53" s="39" t="s">
        <v>39</v>
      </c>
      <c r="D53" s="40" t="s">
        <v>49</v>
      </c>
    </row>
    <row r="54" spans="1:5" x14ac:dyDescent="0.2">
      <c r="A54" s="42">
        <v>255.33</v>
      </c>
      <c r="B54" s="38">
        <v>45672</v>
      </c>
      <c r="C54" s="39" t="s">
        <v>39</v>
      </c>
      <c r="D54" s="40" t="s">
        <v>57</v>
      </c>
    </row>
    <row r="55" spans="1:5" x14ac:dyDescent="0.2">
      <c r="A55" s="42">
        <v>255.33</v>
      </c>
      <c r="B55" s="38">
        <v>45688</v>
      </c>
      <c r="C55" s="39" t="s">
        <v>39</v>
      </c>
      <c r="D55" s="40" t="s">
        <v>60</v>
      </c>
    </row>
    <row r="56" spans="1:5" x14ac:dyDescent="0.2">
      <c r="A56" s="42">
        <v>255.33</v>
      </c>
      <c r="B56" s="38">
        <v>45703</v>
      </c>
      <c r="C56" s="39" t="s">
        <v>39</v>
      </c>
      <c r="D56" s="40" t="s">
        <v>61</v>
      </c>
    </row>
    <row r="57" spans="1:5" x14ac:dyDescent="0.2">
      <c r="A57" s="42">
        <v>255.33</v>
      </c>
      <c r="B57" s="38">
        <v>45716</v>
      </c>
      <c r="C57" s="39" t="s">
        <v>39</v>
      </c>
      <c r="D57" s="40" t="s">
        <v>62</v>
      </c>
    </row>
    <row r="58" spans="1:5" x14ac:dyDescent="0.2">
      <c r="A58" s="42">
        <v>255.33</v>
      </c>
      <c r="B58" s="38">
        <v>45731</v>
      </c>
      <c r="C58" s="39" t="s">
        <v>39</v>
      </c>
      <c r="D58" s="40" t="s">
        <v>63</v>
      </c>
    </row>
    <row r="59" spans="1:5" x14ac:dyDescent="0.2">
      <c r="A59" s="42">
        <v>255.33</v>
      </c>
      <c r="B59" s="38">
        <v>45747</v>
      </c>
      <c r="C59" s="39" t="s">
        <v>39</v>
      </c>
      <c r="D59" s="40" t="s">
        <v>64</v>
      </c>
    </row>
    <row r="60" spans="1:5" x14ac:dyDescent="0.2">
      <c r="A60" s="42">
        <v>255.33</v>
      </c>
      <c r="B60" s="38">
        <v>45762</v>
      </c>
      <c r="C60" s="39" t="s">
        <v>39</v>
      </c>
      <c r="D60" s="40" t="s">
        <v>75</v>
      </c>
    </row>
    <row r="61" spans="1:5" x14ac:dyDescent="0.2">
      <c r="A61" s="42">
        <v>255.33</v>
      </c>
      <c r="B61" s="38">
        <v>45777</v>
      </c>
      <c r="C61" s="39" t="s">
        <v>39</v>
      </c>
      <c r="D61" s="40" t="s">
        <v>79</v>
      </c>
    </row>
    <row r="62" spans="1:5" x14ac:dyDescent="0.2">
      <c r="A62" s="42">
        <v>255.33</v>
      </c>
      <c r="B62" s="38">
        <v>45792</v>
      </c>
      <c r="C62" s="39" t="s">
        <v>39</v>
      </c>
      <c r="D62" s="40" t="s">
        <v>80</v>
      </c>
      <c r="E62" s="40" t="s">
        <v>132</v>
      </c>
    </row>
    <row r="63" spans="1:5" x14ac:dyDescent="0.2">
      <c r="A63" s="42">
        <v>255.33</v>
      </c>
      <c r="B63" s="38">
        <v>45808</v>
      </c>
      <c r="C63" s="39" t="s">
        <v>39</v>
      </c>
      <c r="D63" s="40" t="s">
        <v>81</v>
      </c>
    </row>
    <row r="64" spans="1:5" x14ac:dyDescent="0.2">
      <c r="A64" s="42">
        <v>255.33</v>
      </c>
      <c r="B64" s="38">
        <v>45823</v>
      </c>
      <c r="C64" s="39" t="s">
        <v>39</v>
      </c>
      <c r="D64" s="40" t="s">
        <v>83</v>
      </c>
      <c r="E64" s="40" t="s">
        <v>112</v>
      </c>
    </row>
    <row r="65" spans="1:5" x14ac:dyDescent="0.2">
      <c r="A65" s="42">
        <v>255.33</v>
      </c>
      <c r="B65" s="38">
        <v>45838</v>
      </c>
      <c r="C65" s="39" t="s">
        <v>39</v>
      </c>
      <c r="D65" s="40" t="s">
        <v>82</v>
      </c>
    </row>
    <row r="66" spans="1:5" x14ac:dyDescent="0.2">
      <c r="A66" s="42">
        <v>255.33</v>
      </c>
      <c r="B66" s="38">
        <v>45853</v>
      </c>
      <c r="C66" s="39" t="s">
        <v>39</v>
      </c>
      <c r="D66" s="40" t="s">
        <v>90</v>
      </c>
    </row>
    <row r="67" spans="1:5" x14ac:dyDescent="0.2">
      <c r="A67" s="42">
        <v>255.33</v>
      </c>
      <c r="B67" s="38">
        <v>45869</v>
      </c>
      <c r="C67" s="39" t="s">
        <v>39</v>
      </c>
      <c r="D67" s="40" t="s">
        <v>91</v>
      </c>
    </row>
    <row r="68" spans="1:5" x14ac:dyDescent="0.2">
      <c r="A68" s="42">
        <v>255.33</v>
      </c>
      <c r="B68" s="38">
        <v>45884</v>
      </c>
      <c r="C68" s="39" t="s">
        <v>39</v>
      </c>
      <c r="D68" s="40" t="s">
        <v>93</v>
      </c>
    </row>
    <row r="69" spans="1:5" x14ac:dyDescent="0.2">
      <c r="A69" s="42">
        <v>255.33</v>
      </c>
      <c r="B69" s="38">
        <v>45900</v>
      </c>
      <c r="C69" s="39" t="s">
        <v>39</v>
      </c>
      <c r="D69" s="40" t="s">
        <v>95</v>
      </c>
    </row>
    <row r="70" spans="1:5" x14ac:dyDescent="0.2">
      <c r="A70" s="42">
        <v>255.33</v>
      </c>
      <c r="B70" s="38">
        <v>45915</v>
      </c>
      <c r="C70" s="39" t="s">
        <v>39</v>
      </c>
      <c r="D70" s="40" t="s">
        <v>96</v>
      </c>
    </row>
    <row r="71" spans="1:5" x14ac:dyDescent="0.2">
      <c r="A71" s="42">
        <v>255.33</v>
      </c>
      <c r="B71" s="38">
        <v>45930</v>
      </c>
      <c r="C71" s="39" t="s">
        <v>39</v>
      </c>
      <c r="D71" s="40" t="s">
        <v>102</v>
      </c>
    </row>
    <row r="72" spans="1:5" x14ac:dyDescent="0.2">
      <c r="A72" s="42">
        <v>255.33</v>
      </c>
      <c r="B72" s="38">
        <v>45945</v>
      </c>
      <c r="C72" s="39" t="s">
        <v>39</v>
      </c>
      <c r="D72" s="40" t="s">
        <v>97</v>
      </c>
      <c r="E72" s="40" t="s">
        <v>132</v>
      </c>
    </row>
    <row r="73" spans="1:5" x14ac:dyDescent="0.2">
      <c r="A73" s="89">
        <v>255.33</v>
      </c>
      <c r="B73" s="90">
        <v>45961</v>
      </c>
      <c r="C73" s="91" t="s">
        <v>39</v>
      </c>
      <c r="D73" s="92" t="s">
        <v>103</v>
      </c>
      <c r="E73" s="40" t="s">
        <v>132</v>
      </c>
    </row>
    <row r="74" spans="1:5" x14ac:dyDescent="0.2">
      <c r="A74" s="127" t="s">
        <v>16</v>
      </c>
      <c r="B74" s="127"/>
      <c r="C74" s="30">
        <f>SUM(A50:A73)</f>
        <v>6127.9199999999992</v>
      </c>
    </row>
    <row r="75" spans="1:5" ht="16" thickBot="1" x14ac:dyDescent="0.25">
      <c r="A75" s="128" t="s">
        <v>73</v>
      </c>
      <c r="B75" s="128"/>
      <c r="C75" s="31">
        <f>SUM(6128-C74)</f>
        <v>8.0000000000836735E-2</v>
      </c>
      <c r="D75" s="10"/>
    </row>
    <row r="76" spans="1:5" ht="16" thickTop="1" x14ac:dyDescent="0.2"/>
    <row r="95" spans="1:4" x14ac:dyDescent="0.2">
      <c r="A95" t="s">
        <v>87</v>
      </c>
    </row>
    <row r="96" spans="1:4" ht="32" x14ac:dyDescent="0.2">
      <c r="A96" s="23" t="s">
        <v>26</v>
      </c>
      <c r="B96" s="24" t="s">
        <v>0</v>
      </c>
      <c r="C96" s="24" t="s">
        <v>27</v>
      </c>
      <c r="D96" s="24" t="s">
        <v>33</v>
      </c>
    </row>
    <row r="97" spans="1:5" x14ac:dyDescent="0.2">
      <c r="A97" s="42">
        <v>207.46</v>
      </c>
      <c r="B97" s="38">
        <v>45611</v>
      </c>
      <c r="C97" s="39" t="s">
        <v>39</v>
      </c>
      <c r="D97" s="40" t="s">
        <v>46</v>
      </c>
    </row>
    <row r="98" spans="1:5" x14ac:dyDescent="0.2">
      <c r="A98" s="42">
        <v>207.46</v>
      </c>
      <c r="B98" s="38">
        <v>45626</v>
      </c>
      <c r="C98" s="39" t="s">
        <v>39</v>
      </c>
      <c r="D98" s="40" t="s">
        <v>47</v>
      </c>
    </row>
    <row r="99" spans="1:5" x14ac:dyDescent="0.2">
      <c r="A99" s="42">
        <v>207.46</v>
      </c>
      <c r="B99" s="38">
        <v>45641</v>
      </c>
      <c r="C99" s="39" t="s">
        <v>39</v>
      </c>
      <c r="D99" s="40" t="s">
        <v>48</v>
      </c>
    </row>
    <row r="100" spans="1:5" x14ac:dyDescent="0.2">
      <c r="A100" s="42">
        <v>207.46</v>
      </c>
      <c r="B100" s="38">
        <v>45657</v>
      </c>
      <c r="C100" s="39" t="s">
        <v>39</v>
      </c>
      <c r="D100" s="40" t="s">
        <v>49</v>
      </c>
    </row>
    <row r="101" spans="1:5" x14ac:dyDescent="0.2">
      <c r="A101" s="42">
        <v>207.46</v>
      </c>
      <c r="B101" s="38">
        <v>45672</v>
      </c>
      <c r="C101" s="39" t="s">
        <v>39</v>
      </c>
      <c r="D101" s="40" t="s">
        <v>57</v>
      </c>
    </row>
    <row r="102" spans="1:5" x14ac:dyDescent="0.2">
      <c r="A102" s="42">
        <v>207.46</v>
      </c>
      <c r="B102" s="38">
        <v>45688</v>
      </c>
      <c r="C102" s="39" t="s">
        <v>39</v>
      </c>
      <c r="D102" s="40" t="s">
        <v>60</v>
      </c>
    </row>
    <row r="103" spans="1:5" x14ac:dyDescent="0.2">
      <c r="A103" s="42">
        <v>207.46</v>
      </c>
      <c r="B103" s="38">
        <v>45703</v>
      </c>
      <c r="C103" s="39" t="s">
        <v>39</v>
      </c>
      <c r="D103" s="40" t="s">
        <v>61</v>
      </c>
    </row>
    <row r="104" spans="1:5" x14ac:dyDescent="0.2">
      <c r="A104" s="42">
        <v>207.46</v>
      </c>
      <c r="B104" s="38">
        <v>45716</v>
      </c>
      <c r="C104" s="39" t="s">
        <v>39</v>
      </c>
      <c r="D104" s="40" t="s">
        <v>62</v>
      </c>
    </row>
    <row r="105" spans="1:5" x14ac:dyDescent="0.2">
      <c r="A105" s="42">
        <v>207.46</v>
      </c>
      <c r="B105" s="38">
        <v>45731</v>
      </c>
      <c r="C105" s="39" t="s">
        <v>39</v>
      </c>
      <c r="D105" s="40" t="s">
        <v>63</v>
      </c>
    </row>
    <row r="106" spans="1:5" x14ac:dyDescent="0.2">
      <c r="A106" s="42">
        <v>207.46</v>
      </c>
      <c r="B106" s="38">
        <v>45747</v>
      </c>
      <c r="C106" s="39" t="s">
        <v>39</v>
      </c>
      <c r="D106" s="40" t="s">
        <v>64</v>
      </c>
    </row>
    <row r="107" spans="1:5" x14ac:dyDescent="0.2">
      <c r="A107" s="42">
        <v>207.46</v>
      </c>
      <c r="B107" s="38">
        <v>45762</v>
      </c>
      <c r="C107" s="39" t="s">
        <v>39</v>
      </c>
      <c r="D107" s="40" t="s">
        <v>75</v>
      </c>
    </row>
    <row r="108" spans="1:5" x14ac:dyDescent="0.2">
      <c r="A108" s="42">
        <v>207.46</v>
      </c>
      <c r="B108" s="38">
        <v>45777</v>
      </c>
      <c r="C108" s="39" t="s">
        <v>39</v>
      </c>
      <c r="D108" s="40" t="s">
        <v>79</v>
      </c>
    </row>
    <row r="109" spans="1:5" x14ac:dyDescent="0.2">
      <c r="A109" s="42">
        <v>207.46</v>
      </c>
      <c r="B109" s="38">
        <v>45792</v>
      </c>
      <c r="C109" s="39" t="s">
        <v>39</v>
      </c>
      <c r="D109" s="40" t="s">
        <v>80</v>
      </c>
    </row>
    <row r="110" spans="1:5" x14ac:dyDescent="0.2">
      <c r="A110" s="42">
        <v>207.46</v>
      </c>
      <c r="B110" s="38">
        <v>45808</v>
      </c>
      <c r="C110" s="39" t="s">
        <v>39</v>
      </c>
      <c r="D110" s="40" t="s">
        <v>81</v>
      </c>
      <c r="E110" s="40" t="s">
        <v>127</v>
      </c>
    </row>
    <row r="111" spans="1:5" x14ac:dyDescent="0.2">
      <c r="A111" s="42">
        <v>207.46</v>
      </c>
      <c r="B111" s="38">
        <v>45823</v>
      </c>
      <c r="C111" s="39" t="s">
        <v>39</v>
      </c>
      <c r="D111" s="40" t="s">
        <v>83</v>
      </c>
    </row>
    <row r="112" spans="1:5" x14ac:dyDescent="0.2">
      <c r="A112" s="42">
        <v>207.46</v>
      </c>
      <c r="B112" s="38">
        <v>45838</v>
      </c>
      <c r="C112" s="39" t="s">
        <v>39</v>
      </c>
      <c r="D112" s="40" t="s">
        <v>82</v>
      </c>
    </row>
    <row r="113" spans="1:7" x14ac:dyDescent="0.2">
      <c r="A113" s="42">
        <v>207.46</v>
      </c>
      <c r="B113" s="38">
        <v>45853</v>
      </c>
      <c r="C113" s="39" t="s">
        <v>39</v>
      </c>
      <c r="D113" s="40" t="s">
        <v>90</v>
      </c>
    </row>
    <row r="114" spans="1:7" x14ac:dyDescent="0.2">
      <c r="A114" s="42">
        <v>207.46</v>
      </c>
      <c r="B114" s="38">
        <v>45869</v>
      </c>
      <c r="C114" s="39" t="s">
        <v>39</v>
      </c>
      <c r="D114" s="40" t="s">
        <v>91</v>
      </c>
    </row>
    <row r="115" spans="1:7" x14ac:dyDescent="0.2">
      <c r="A115" s="42">
        <v>207.46</v>
      </c>
      <c r="B115" s="38">
        <v>45884</v>
      </c>
      <c r="C115" s="39" t="s">
        <v>39</v>
      </c>
      <c r="D115" s="40" t="s">
        <v>93</v>
      </c>
    </row>
    <row r="116" spans="1:7" x14ac:dyDescent="0.2">
      <c r="A116" s="42">
        <v>207.46</v>
      </c>
      <c r="B116" s="38">
        <v>45900</v>
      </c>
      <c r="C116" s="39" t="s">
        <v>39</v>
      </c>
      <c r="D116" s="40" t="s">
        <v>95</v>
      </c>
    </row>
    <row r="117" spans="1:7" x14ac:dyDescent="0.2">
      <c r="A117" s="42">
        <v>207.46</v>
      </c>
      <c r="B117" s="38">
        <v>45915</v>
      </c>
      <c r="C117" s="39" t="s">
        <v>39</v>
      </c>
      <c r="D117" s="40" t="s">
        <v>96</v>
      </c>
    </row>
    <row r="118" spans="1:7" x14ac:dyDescent="0.2">
      <c r="A118" s="42">
        <v>207.46</v>
      </c>
      <c r="B118" s="38">
        <v>45930</v>
      </c>
      <c r="C118" s="39" t="s">
        <v>39</v>
      </c>
      <c r="D118" s="40" t="s">
        <v>102</v>
      </c>
    </row>
    <row r="119" spans="1:7" x14ac:dyDescent="0.2">
      <c r="A119" s="42">
        <v>207.46</v>
      </c>
      <c r="B119" s="38">
        <v>45945</v>
      </c>
      <c r="C119" s="39" t="s">
        <v>39</v>
      </c>
      <c r="D119" s="40" t="s">
        <v>97</v>
      </c>
      <c r="E119" s="40" t="s">
        <v>129</v>
      </c>
    </row>
    <row r="120" spans="1:7" x14ac:dyDescent="0.2">
      <c r="A120" s="89">
        <v>207.46</v>
      </c>
      <c r="B120" s="90">
        <v>45961</v>
      </c>
      <c r="C120" s="91" t="s">
        <v>39</v>
      </c>
      <c r="D120" s="92" t="s">
        <v>103</v>
      </c>
      <c r="E120" s="40" t="s">
        <v>128</v>
      </c>
    </row>
    <row r="121" spans="1:7" x14ac:dyDescent="0.2">
      <c r="A121" s="127" t="s">
        <v>16</v>
      </c>
      <c r="B121" s="127"/>
      <c r="C121" s="30">
        <f>SUM(A97:A120)</f>
        <v>4979.04</v>
      </c>
    </row>
    <row r="122" spans="1:7" ht="16" thickBot="1" x14ac:dyDescent="0.25">
      <c r="A122" s="128" t="s">
        <v>73</v>
      </c>
      <c r="B122" s="128"/>
      <c r="C122" s="31">
        <f>SUM(4979-C121)</f>
        <v>-3.999999999996362E-2</v>
      </c>
      <c r="D122" s="10"/>
    </row>
    <row r="123" spans="1:7" ht="16" thickTop="1" x14ac:dyDescent="0.2"/>
    <row r="124" spans="1:7" ht="57" customHeight="1" x14ac:dyDescent="0.2">
      <c r="A124" s="64" t="s">
        <v>19</v>
      </c>
      <c r="B124" s="65" t="s">
        <v>18</v>
      </c>
      <c r="C124" s="64" t="s">
        <v>17</v>
      </c>
      <c r="D124" s="64" t="s">
        <v>16</v>
      </c>
      <c r="E124" s="51"/>
      <c r="F124" s="52"/>
      <c r="G124" s="52"/>
    </row>
    <row r="125" spans="1:7" x14ac:dyDescent="0.2">
      <c r="A125" s="54" t="s">
        <v>3</v>
      </c>
      <c r="B125" s="55">
        <v>6822.42</v>
      </c>
      <c r="C125" s="66" t="s">
        <v>25</v>
      </c>
      <c r="D125" s="95">
        <f>'APERS - Retirement '!C27</f>
        <v>6822.4800000000032</v>
      </c>
      <c r="E125" s="13"/>
      <c r="F125" s="5"/>
      <c r="G125" s="1"/>
    </row>
    <row r="126" spans="1:7" x14ac:dyDescent="0.2">
      <c r="A126" s="54" t="s">
        <v>40</v>
      </c>
      <c r="B126" s="55">
        <v>6128</v>
      </c>
      <c r="C126" s="66"/>
      <c r="D126" s="95">
        <f>'APERS - Retirement '!C74</f>
        <v>6127.9199999999992</v>
      </c>
      <c r="E126" s="13"/>
      <c r="F126" s="5"/>
      <c r="G126" s="1"/>
    </row>
    <row r="127" spans="1:7" x14ac:dyDescent="0.2">
      <c r="A127" s="54" t="s">
        <v>42</v>
      </c>
      <c r="B127" s="55">
        <v>4979</v>
      </c>
      <c r="C127" s="66" t="s">
        <v>25</v>
      </c>
      <c r="D127" s="95">
        <f>'APERS - Retirement '!C121</f>
        <v>4979.04</v>
      </c>
      <c r="E127" s="13"/>
      <c r="F127" s="5"/>
      <c r="G127" s="1"/>
    </row>
    <row r="128" spans="1:7" x14ac:dyDescent="0.2">
      <c r="A128" s="67" t="s">
        <v>9</v>
      </c>
      <c r="B128" s="67"/>
      <c r="C128" s="67"/>
      <c r="D128" s="96">
        <f>SUM(D125:D127)</f>
        <v>17929.440000000002</v>
      </c>
    </row>
  </sheetData>
  <mergeCells count="6">
    <mergeCell ref="A75:B75"/>
    <mergeCell ref="A121:B121"/>
    <mergeCell ref="A122:B122"/>
    <mergeCell ref="A27:B27"/>
    <mergeCell ref="A28:B28"/>
    <mergeCell ref="A74:B74"/>
  </mergeCells>
  <pageMargins left="0.7" right="0.7" top="0.75" bottom="0.75" header="0.3" footer="0.3"/>
  <pageSetup orientation="portrait" r:id="rId1"/>
  <headerFooter>
    <oddHeader>&amp;CAPERS Retirement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3BC2B-B0AC-4817-AA0C-100AF038EA0F}">
  <sheetPr>
    <tabColor theme="9"/>
  </sheetPr>
  <dimension ref="A1:D36"/>
  <sheetViews>
    <sheetView zoomScale="120" zoomScaleNormal="120" zoomScalePageLayoutView="120" workbookViewId="0">
      <selection sqref="A1:D6"/>
    </sheetView>
  </sheetViews>
  <sheetFormatPr baseColWidth="10" defaultColWidth="8.83203125" defaultRowHeight="15" x14ac:dyDescent="0.2"/>
  <cols>
    <col min="1" max="1" width="9.83203125" customWidth="1"/>
    <col min="2" max="2" width="9.5" customWidth="1"/>
    <col min="3" max="3" width="22" customWidth="1"/>
    <col min="4" max="4" width="52.5" customWidth="1"/>
    <col min="5" max="5" width="19.33203125" customWidth="1"/>
  </cols>
  <sheetData>
    <row r="1" spans="1:4" ht="48" x14ac:dyDescent="0.2">
      <c r="A1" s="23" t="s">
        <v>26</v>
      </c>
      <c r="B1" s="24" t="s">
        <v>0</v>
      </c>
      <c r="C1" s="22" t="s">
        <v>27</v>
      </c>
      <c r="D1" s="22" t="s">
        <v>28</v>
      </c>
    </row>
    <row r="2" spans="1:4" x14ac:dyDescent="0.2">
      <c r="A2" s="25"/>
      <c r="B2" s="26"/>
      <c r="C2" s="13"/>
      <c r="D2" s="13"/>
    </row>
    <row r="3" spans="1:4" x14ac:dyDescent="0.2">
      <c r="A3" s="32"/>
      <c r="B3" s="33"/>
      <c r="C3" s="34"/>
      <c r="D3" s="34"/>
    </row>
    <row r="4" spans="1:4" x14ac:dyDescent="0.2">
      <c r="A4" s="127" t="s">
        <v>16</v>
      </c>
      <c r="B4" s="127"/>
      <c r="C4" s="30">
        <f>SUM(A2:A3)</f>
        <v>0</v>
      </c>
    </row>
    <row r="5" spans="1:4" ht="15" customHeight="1" thickBot="1" x14ac:dyDescent="0.25">
      <c r="A5" s="128" t="s">
        <v>73</v>
      </c>
      <c r="B5" s="128"/>
      <c r="C5" s="31">
        <v>3059.82</v>
      </c>
      <c r="D5" s="10"/>
    </row>
    <row r="6" spans="1:4" ht="16" thickTop="1" x14ac:dyDescent="0.2">
      <c r="A6" s="25"/>
      <c r="B6" s="26"/>
      <c r="C6" s="13"/>
      <c r="D6" s="13"/>
    </row>
    <row r="7" spans="1:4" x14ac:dyDescent="0.2">
      <c r="A7" s="25"/>
      <c r="B7" s="26"/>
      <c r="C7" s="13"/>
      <c r="D7" s="13"/>
    </row>
    <row r="8" spans="1:4" x14ac:dyDescent="0.2">
      <c r="A8" s="25"/>
      <c r="B8" s="26"/>
      <c r="C8" s="13"/>
      <c r="D8" s="13"/>
    </row>
    <row r="9" spans="1:4" x14ac:dyDescent="0.2">
      <c r="A9" s="25"/>
      <c r="B9" s="26"/>
      <c r="C9" s="13"/>
      <c r="D9" s="13"/>
    </row>
    <row r="10" spans="1:4" x14ac:dyDescent="0.2">
      <c r="A10" s="25"/>
      <c r="B10" s="26"/>
      <c r="C10" s="13"/>
      <c r="D10" s="13"/>
    </row>
    <row r="11" spans="1:4" x14ac:dyDescent="0.2">
      <c r="A11" s="25"/>
      <c r="B11" s="26"/>
      <c r="C11" s="13"/>
      <c r="D11" s="13"/>
    </row>
    <row r="12" spans="1:4" x14ac:dyDescent="0.2">
      <c r="A12" s="25"/>
      <c r="B12" s="26"/>
      <c r="C12" s="13"/>
      <c r="D12" s="13"/>
    </row>
    <row r="13" spans="1:4" x14ac:dyDescent="0.2">
      <c r="A13" s="25"/>
      <c r="B13" s="28"/>
      <c r="C13" s="13"/>
      <c r="D13" s="13"/>
    </row>
    <row r="14" spans="1:4" x14ac:dyDescent="0.2">
      <c r="A14" s="25"/>
      <c r="B14" s="28"/>
      <c r="C14" s="13"/>
      <c r="D14" s="13"/>
    </row>
    <row r="15" spans="1:4" x14ac:dyDescent="0.2">
      <c r="A15" s="25"/>
      <c r="B15" s="13"/>
      <c r="C15" s="13"/>
      <c r="D15" s="13"/>
    </row>
    <row r="16" spans="1:4" x14ac:dyDescent="0.2">
      <c r="A16" s="25"/>
      <c r="B16" s="13"/>
      <c r="C16" s="13"/>
      <c r="D16" s="13"/>
    </row>
    <row r="17" spans="1:4" x14ac:dyDescent="0.2">
      <c r="A17" s="25"/>
      <c r="B17" s="13"/>
      <c r="C17" s="13"/>
      <c r="D17" s="13"/>
    </row>
    <row r="18" spans="1:4" x14ac:dyDescent="0.2">
      <c r="A18" s="25"/>
      <c r="B18" s="13"/>
      <c r="C18" s="13"/>
      <c r="D18" s="13"/>
    </row>
    <row r="19" spans="1:4" x14ac:dyDescent="0.2">
      <c r="A19" s="25"/>
      <c r="B19" s="13"/>
      <c r="C19" s="13"/>
      <c r="D19" s="13"/>
    </row>
    <row r="20" spans="1:4" x14ac:dyDescent="0.2">
      <c r="A20" s="25"/>
      <c r="B20" s="13"/>
      <c r="C20" s="13"/>
      <c r="D20" s="13"/>
    </row>
    <row r="21" spans="1:4" x14ac:dyDescent="0.2">
      <c r="A21" s="25"/>
      <c r="B21" s="13"/>
      <c r="C21" s="13"/>
      <c r="D21" s="13"/>
    </row>
    <row r="22" spans="1:4" x14ac:dyDescent="0.2">
      <c r="A22" s="25"/>
      <c r="B22" s="13"/>
      <c r="C22" s="13"/>
      <c r="D22" s="13"/>
    </row>
    <row r="23" spans="1:4" x14ac:dyDescent="0.2">
      <c r="A23" s="21"/>
    </row>
    <row r="24" spans="1:4" x14ac:dyDescent="0.2">
      <c r="A24" s="21"/>
    </row>
    <row r="25" spans="1:4" x14ac:dyDescent="0.2">
      <c r="A25" s="21"/>
    </row>
    <row r="26" spans="1:4" x14ac:dyDescent="0.2">
      <c r="A26" s="21"/>
    </row>
    <row r="27" spans="1:4" x14ac:dyDescent="0.2">
      <c r="A27" s="21"/>
    </row>
    <row r="28" spans="1:4" x14ac:dyDescent="0.2">
      <c r="A28" s="21"/>
    </row>
    <row r="29" spans="1:4" x14ac:dyDescent="0.2">
      <c r="A29" s="21"/>
    </row>
    <row r="30" spans="1:4" x14ac:dyDescent="0.2">
      <c r="A30" s="21"/>
    </row>
    <row r="31" spans="1:4" x14ac:dyDescent="0.2">
      <c r="A31" s="21"/>
    </row>
    <row r="32" spans="1:4" x14ac:dyDescent="0.2">
      <c r="A32" s="21"/>
    </row>
    <row r="33" spans="1:1" x14ac:dyDescent="0.2">
      <c r="A33" s="21"/>
    </row>
    <row r="34" spans="1:1" x14ac:dyDescent="0.2">
      <c r="A34" s="21"/>
    </row>
    <row r="35" spans="1:1" x14ac:dyDescent="0.2">
      <c r="A35" s="21"/>
    </row>
    <row r="36" spans="1:1" x14ac:dyDescent="0.2">
      <c r="A36" s="21"/>
    </row>
  </sheetData>
  <mergeCells count="2">
    <mergeCell ref="A4:B4"/>
    <mergeCell ref="A5:B5"/>
  </mergeCells>
  <pageMargins left="0.2" right="0.2" top="0.5" bottom="0.5" header="0.3" footer="0.3"/>
  <pageSetup orientation="portrait" r:id="rId1"/>
  <headerFooter>
    <oddHeader xml:space="preserve">&amp;CWorkers Comp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9D6C0-AF5A-4134-967A-1D40D831476F}">
  <sheetPr>
    <tabColor theme="9"/>
  </sheetPr>
  <dimension ref="A1:E45"/>
  <sheetViews>
    <sheetView zoomScale="183" zoomScaleNormal="120" workbookViewId="0">
      <selection sqref="A1:E14"/>
    </sheetView>
  </sheetViews>
  <sheetFormatPr baseColWidth="10" defaultColWidth="8.83203125" defaultRowHeight="15" x14ac:dyDescent="0.2"/>
  <cols>
    <col min="1" max="1" width="9.83203125" customWidth="1"/>
    <col min="2" max="2" width="9.5" customWidth="1"/>
    <col min="3" max="3" width="14.6640625" customWidth="1"/>
    <col min="4" max="4" width="52.5" customWidth="1"/>
    <col min="5" max="5" width="19.33203125" customWidth="1"/>
  </cols>
  <sheetData>
    <row r="1" spans="1:5" ht="48" x14ac:dyDescent="0.2">
      <c r="A1" s="23" t="s">
        <v>26</v>
      </c>
      <c r="B1" s="24" t="s">
        <v>0</v>
      </c>
      <c r="C1" s="22" t="s">
        <v>27</v>
      </c>
      <c r="D1" s="22" t="s">
        <v>28</v>
      </c>
    </row>
    <row r="2" spans="1:5" x14ac:dyDescent="0.2">
      <c r="A2" s="46">
        <v>816.96</v>
      </c>
      <c r="B2" s="47">
        <v>45615</v>
      </c>
      <c r="C2" s="48" t="s">
        <v>44</v>
      </c>
      <c r="D2" s="48" t="s">
        <v>50</v>
      </c>
      <c r="E2" t="s">
        <v>70</v>
      </c>
    </row>
    <row r="3" spans="1:5" x14ac:dyDescent="0.2">
      <c r="A3" s="46">
        <v>218.06</v>
      </c>
      <c r="B3" s="47">
        <v>45615</v>
      </c>
      <c r="C3" s="48" t="s">
        <v>44</v>
      </c>
      <c r="D3" s="48" t="s">
        <v>51</v>
      </c>
      <c r="E3" t="s">
        <v>71</v>
      </c>
    </row>
    <row r="4" spans="1:5" x14ac:dyDescent="0.2">
      <c r="A4" s="46">
        <v>17.7</v>
      </c>
      <c r="B4" s="47">
        <v>45598</v>
      </c>
      <c r="C4" s="48" t="s">
        <v>45</v>
      </c>
      <c r="D4" s="48" t="s">
        <v>52</v>
      </c>
      <c r="E4" t="s">
        <v>72</v>
      </c>
    </row>
    <row r="5" spans="1:5" x14ac:dyDescent="0.2">
      <c r="A5" s="46">
        <v>160.81</v>
      </c>
      <c r="B5" s="47">
        <v>45674</v>
      </c>
      <c r="C5" s="48" t="s">
        <v>58</v>
      </c>
      <c r="D5" s="48" t="s">
        <v>59</v>
      </c>
      <c r="E5" t="s">
        <v>69</v>
      </c>
    </row>
    <row r="6" spans="1:5" x14ac:dyDescent="0.2">
      <c r="A6" s="46">
        <v>82.08</v>
      </c>
      <c r="B6" s="47">
        <v>45825</v>
      </c>
      <c r="C6" s="48" t="s">
        <v>45</v>
      </c>
      <c r="D6" s="48" t="s">
        <v>89</v>
      </c>
      <c r="E6" t="s">
        <v>104</v>
      </c>
    </row>
    <row r="7" spans="1:5" x14ac:dyDescent="0.2">
      <c r="A7" s="46">
        <v>49.62</v>
      </c>
      <c r="B7" s="47">
        <v>45909</v>
      </c>
      <c r="C7" s="48" t="s">
        <v>44</v>
      </c>
      <c r="D7" s="48" t="s">
        <v>98</v>
      </c>
      <c r="E7" t="s">
        <v>106</v>
      </c>
    </row>
    <row r="8" spans="1:5" x14ac:dyDescent="0.2">
      <c r="A8" s="46">
        <v>199.32</v>
      </c>
      <c r="B8" s="47">
        <v>45909</v>
      </c>
      <c r="C8" s="48" t="s">
        <v>44</v>
      </c>
      <c r="D8" s="48" t="s">
        <v>99</v>
      </c>
      <c r="E8" t="s">
        <v>107</v>
      </c>
    </row>
    <row r="9" spans="1:5" x14ac:dyDescent="0.2">
      <c r="A9" s="46">
        <v>955.23</v>
      </c>
      <c r="B9" s="47">
        <v>45909</v>
      </c>
      <c r="C9" s="48" t="s">
        <v>44</v>
      </c>
      <c r="D9" s="48" t="s">
        <v>100</v>
      </c>
      <c r="E9" t="s">
        <v>105</v>
      </c>
    </row>
    <row r="10" spans="1:5" x14ac:dyDescent="0.2">
      <c r="A10" s="25"/>
      <c r="B10" s="26"/>
      <c r="C10" s="13"/>
      <c r="D10" s="13"/>
    </row>
    <row r="11" spans="1:5" x14ac:dyDescent="0.2">
      <c r="A11" s="25"/>
      <c r="B11" s="26"/>
      <c r="C11" s="13"/>
      <c r="D11" s="13"/>
    </row>
    <row r="12" spans="1:5" x14ac:dyDescent="0.2">
      <c r="A12" s="32"/>
      <c r="B12" s="33"/>
      <c r="C12" s="34"/>
      <c r="D12" s="34"/>
    </row>
    <row r="13" spans="1:5" x14ac:dyDescent="0.2">
      <c r="A13" s="127" t="s">
        <v>16</v>
      </c>
      <c r="B13" s="127"/>
      <c r="C13" s="30">
        <f>SUM(A2:A12)</f>
        <v>2499.7799999999997</v>
      </c>
    </row>
    <row r="14" spans="1:5" ht="15" customHeight="1" thickBot="1" x14ac:dyDescent="0.25">
      <c r="A14" s="128" t="s">
        <v>73</v>
      </c>
      <c r="B14" s="128"/>
      <c r="C14" s="31">
        <f>SUM(2500-C13)</f>
        <v>0.22000000000025466</v>
      </c>
      <c r="D14" s="10"/>
    </row>
    <row r="15" spans="1:5" ht="16" thickTop="1" x14ac:dyDescent="0.2">
      <c r="A15" s="25"/>
      <c r="B15" s="26"/>
      <c r="C15" s="13"/>
      <c r="D15" s="13"/>
    </row>
    <row r="16" spans="1:5" x14ac:dyDescent="0.2">
      <c r="A16" s="25"/>
      <c r="B16" s="26"/>
      <c r="C16" s="13"/>
      <c r="D16" s="13"/>
    </row>
    <row r="17" spans="1:4" x14ac:dyDescent="0.2">
      <c r="A17" s="25"/>
      <c r="B17" s="26"/>
      <c r="C17" s="13"/>
      <c r="D17" s="13"/>
    </row>
    <row r="18" spans="1:4" x14ac:dyDescent="0.2">
      <c r="A18" s="25"/>
      <c r="B18" s="26"/>
      <c r="C18" s="13"/>
      <c r="D18" s="13"/>
    </row>
    <row r="19" spans="1:4" x14ac:dyDescent="0.2">
      <c r="A19" s="25"/>
      <c r="B19" s="26"/>
      <c r="C19" s="13"/>
      <c r="D19" s="13"/>
    </row>
    <row r="20" spans="1:4" x14ac:dyDescent="0.2">
      <c r="A20" s="25"/>
      <c r="B20" s="26"/>
      <c r="C20" s="13"/>
      <c r="D20" s="13"/>
    </row>
    <row r="21" spans="1:4" x14ac:dyDescent="0.2">
      <c r="A21" s="25"/>
      <c r="B21" s="26"/>
      <c r="C21" s="13"/>
      <c r="D21" s="13"/>
    </row>
    <row r="22" spans="1:4" x14ac:dyDescent="0.2">
      <c r="A22" s="25"/>
      <c r="B22" s="28"/>
      <c r="C22" s="13"/>
      <c r="D22" s="13"/>
    </row>
    <row r="23" spans="1:4" x14ac:dyDescent="0.2">
      <c r="A23" s="25"/>
      <c r="B23" s="28"/>
      <c r="C23" s="13"/>
      <c r="D23" s="13"/>
    </row>
    <row r="24" spans="1:4" x14ac:dyDescent="0.2">
      <c r="A24" s="25"/>
      <c r="B24" s="13"/>
      <c r="C24" s="13"/>
      <c r="D24" s="13"/>
    </row>
    <row r="25" spans="1:4" x14ac:dyDescent="0.2">
      <c r="A25" s="25"/>
      <c r="B25" s="13"/>
      <c r="C25" s="13"/>
      <c r="D25" s="13"/>
    </row>
    <row r="26" spans="1:4" x14ac:dyDescent="0.2">
      <c r="A26" s="25"/>
      <c r="B26" s="13"/>
      <c r="C26" s="13"/>
      <c r="D26" s="13"/>
    </row>
    <row r="27" spans="1:4" x14ac:dyDescent="0.2">
      <c r="A27" s="25"/>
      <c r="B27" s="13"/>
      <c r="C27" s="13"/>
      <c r="D27" s="13"/>
    </row>
    <row r="28" spans="1:4" x14ac:dyDescent="0.2">
      <c r="A28" s="25"/>
      <c r="B28" s="13"/>
      <c r="C28" s="13"/>
      <c r="D28" s="13"/>
    </row>
    <row r="29" spans="1:4" x14ac:dyDescent="0.2">
      <c r="A29" s="25"/>
      <c r="B29" s="13"/>
      <c r="C29" s="13"/>
      <c r="D29" s="13"/>
    </row>
    <row r="30" spans="1:4" x14ac:dyDescent="0.2">
      <c r="A30" s="25"/>
      <c r="B30" s="13"/>
      <c r="C30" s="13"/>
      <c r="D30" s="13"/>
    </row>
    <row r="31" spans="1:4" x14ac:dyDescent="0.2">
      <c r="A31" s="25"/>
      <c r="B31" s="13"/>
      <c r="C31" s="13"/>
      <c r="D31" s="13"/>
    </row>
    <row r="32" spans="1:4" x14ac:dyDescent="0.2">
      <c r="A32" s="21"/>
    </row>
    <row r="33" spans="1:1" x14ac:dyDescent="0.2">
      <c r="A33" s="21"/>
    </row>
    <row r="34" spans="1:1" x14ac:dyDescent="0.2">
      <c r="A34" s="21"/>
    </row>
    <row r="35" spans="1:1" x14ac:dyDescent="0.2">
      <c r="A35" s="21"/>
    </row>
    <row r="36" spans="1:1" x14ac:dyDescent="0.2">
      <c r="A36" s="21"/>
    </row>
    <row r="37" spans="1:1" x14ac:dyDescent="0.2">
      <c r="A37" s="21"/>
    </row>
    <row r="38" spans="1:1" x14ac:dyDescent="0.2">
      <c r="A38" s="21"/>
    </row>
    <row r="39" spans="1:1" x14ac:dyDescent="0.2">
      <c r="A39" s="21"/>
    </row>
    <row r="40" spans="1:1" x14ac:dyDescent="0.2">
      <c r="A40" s="21"/>
    </row>
    <row r="41" spans="1:1" x14ac:dyDescent="0.2">
      <c r="A41" s="21"/>
    </row>
    <row r="42" spans="1:1" x14ac:dyDescent="0.2">
      <c r="A42" s="21"/>
    </row>
    <row r="43" spans="1:1" x14ac:dyDescent="0.2">
      <c r="A43" s="21"/>
    </row>
    <row r="44" spans="1:1" x14ac:dyDescent="0.2">
      <c r="A44" s="21"/>
    </row>
    <row r="45" spans="1:1" x14ac:dyDescent="0.2">
      <c r="A45" s="21"/>
    </row>
  </sheetData>
  <mergeCells count="2">
    <mergeCell ref="A13:B13"/>
    <mergeCell ref="A14:B14"/>
  </mergeCells>
  <pageMargins left="0.2" right="0.2" top="0.5" bottom="0.5" header="0.3" footer="0.3"/>
  <pageSetup orientation="portrait" r:id="rId1"/>
  <headerFooter>
    <oddHeader xml:space="preserve">&amp;COffice Supplies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32DE-3688-429F-BFC6-871781BFD2C0}">
  <sheetPr>
    <tabColor theme="9"/>
  </sheetPr>
  <dimension ref="A1:D51"/>
  <sheetViews>
    <sheetView tabSelected="1" zoomScale="170" zoomScaleNormal="120" workbookViewId="0">
      <selection activeCell="E25" sqref="E25"/>
    </sheetView>
  </sheetViews>
  <sheetFormatPr baseColWidth="10" defaultColWidth="8.83203125" defaultRowHeight="15" x14ac:dyDescent="0.2"/>
  <cols>
    <col min="1" max="1" width="11.6640625" customWidth="1"/>
    <col min="2" max="2" width="9.5" customWidth="1"/>
    <col min="3" max="3" width="14" customWidth="1"/>
    <col min="4" max="4" width="52.5" customWidth="1"/>
    <col min="5" max="5" width="19.33203125" customWidth="1"/>
  </cols>
  <sheetData>
    <row r="1" spans="1:4" ht="32" x14ac:dyDescent="0.2">
      <c r="A1" s="23" t="s">
        <v>26</v>
      </c>
      <c r="B1" s="24" t="s">
        <v>0</v>
      </c>
      <c r="C1" s="22" t="s">
        <v>27</v>
      </c>
      <c r="D1" s="22" t="s">
        <v>28</v>
      </c>
    </row>
    <row r="2" spans="1:4" x14ac:dyDescent="0.2">
      <c r="A2" s="46">
        <v>164.72</v>
      </c>
      <c r="B2" s="47">
        <v>45621</v>
      </c>
      <c r="C2" s="48" t="s">
        <v>53</v>
      </c>
      <c r="D2" s="48" t="s">
        <v>54</v>
      </c>
    </row>
    <row r="3" spans="1:4" x14ac:dyDescent="0.2">
      <c r="A3" s="46">
        <v>164.72</v>
      </c>
      <c r="B3" s="47">
        <v>45653</v>
      </c>
      <c r="C3" s="48" t="s">
        <v>53</v>
      </c>
      <c r="D3" s="48" t="s">
        <v>55</v>
      </c>
    </row>
    <row r="4" spans="1:4" x14ac:dyDescent="0.2">
      <c r="A4" s="46">
        <v>164.66</v>
      </c>
      <c r="B4" s="47">
        <v>45688</v>
      </c>
      <c r="C4" s="48" t="s">
        <v>53</v>
      </c>
      <c r="D4" s="48" t="s">
        <v>66</v>
      </c>
    </row>
    <row r="5" spans="1:4" x14ac:dyDescent="0.2">
      <c r="A5" s="46">
        <v>164.6</v>
      </c>
      <c r="B5" s="47">
        <v>45716</v>
      </c>
      <c r="C5" s="48" t="s">
        <v>53</v>
      </c>
      <c r="D5" s="48" t="s">
        <v>67</v>
      </c>
    </row>
    <row r="6" spans="1:4" x14ac:dyDescent="0.2">
      <c r="A6" s="46">
        <v>106.63</v>
      </c>
      <c r="B6" s="47">
        <v>45744</v>
      </c>
      <c r="C6" s="48" t="s">
        <v>53</v>
      </c>
      <c r="D6" s="48" t="s">
        <v>68</v>
      </c>
    </row>
    <row r="7" spans="1:4" x14ac:dyDescent="0.2">
      <c r="A7" s="46">
        <v>916.08</v>
      </c>
      <c r="B7" s="47">
        <v>45755</v>
      </c>
      <c r="C7" s="48" t="s">
        <v>76</v>
      </c>
      <c r="D7" s="48" t="s">
        <v>77</v>
      </c>
    </row>
    <row r="8" spans="1:4" x14ac:dyDescent="0.2">
      <c r="A8" s="46">
        <v>152.36000000000001</v>
      </c>
      <c r="B8" s="47">
        <v>45777</v>
      </c>
      <c r="C8" s="48" t="s">
        <v>76</v>
      </c>
      <c r="D8" s="48" t="s">
        <v>78</v>
      </c>
    </row>
    <row r="9" spans="1:4" x14ac:dyDescent="0.2">
      <c r="A9" s="46">
        <v>152.36000000000001</v>
      </c>
      <c r="B9" s="47">
        <v>45810</v>
      </c>
      <c r="C9" s="48" t="s">
        <v>84</v>
      </c>
      <c r="D9" s="48" t="s">
        <v>85</v>
      </c>
    </row>
    <row r="10" spans="1:4" x14ac:dyDescent="0.2">
      <c r="A10" s="46">
        <v>153.97999999999999</v>
      </c>
      <c r="B10" s="47">
        <v>45840</v>
      </c>
      <c r="C10" s="48" t="s">
        <v>76</v>
      </c>
      <c r="D10" s="48" t="s">
        <v>92</v>
      </c>
    </row>
    <row r="11" spans="1:4" x14ac:dyDescent="0.2">
      <c r="A11" s="46">
        <v>153.97999999999999</v>
      </c>
      <c r="B11" s="47">
        <v>45866</v>
      </c>
      <c r="C11" s="48" t="s">
        <v>76</v>
      </c>
      <c r="D11" s="48" t="s">
        <v>94</v>
      </c>
    </row>
    <row r="12" spans="1:4" x14ac:dyDescent="0.2">
      <c r="A12" s="46">
        <v>153.97999999999999</v>
      </c>
      <c r="B12" s="47">
        <v>45900</v>
      </c>
      <c r="C12" s="48" t="s">
        <v>76</v>
      </c>
      <c r="D12" s="48" t="s">
        <v>101</v>
      </c>
    </row>
    <row r="13" spans="1:4" x14ac:dyDescent="0.2">
      <c r="A13" s="25"/>
      <c r="B13" s="26"/>
      <c r="C13" s="13"/>
      <c r="D13" s="13"/>
    </row>
    <row r="14" spans="1:4" x14ac:dyDescent="0.2">
      <c r="A14" s="25"/>
      <c r="B14" s="26"/>
      <c r="C14" s="13"/>
      <c r="D14" s="13"/>
    </row>
    <row r="15" spans="1:4" x14ac:dyDescent="0.2">
      <c r="A15" s="32"/>
      <c r="B15" s="33"/>
      <c r="C15" s="34"/>
      <c r="D15" s="34"/>
    </row>
    <row r="16" spans="1:4" x14ac:dyDescent="0.2">
      <c r="A16" s="127" t="s">
        <v>16</v>
      </c>
      <c r="B16" s="127"/>
      <c r="C16" s="30">
        <f>SUM(A2:A15)</f>
        <v>2448.0700000000002</v>
      </c>
    </row>
    <row r="17" spans="1:4" ht="16" thickBot="1" x14ac:dyDescent="0.25">
      <c r="A17" s="128" t="s">
        <v>73</v>
      </c>
      <c r="B17" s="128"/>
      <c r="C17" s="31">
        <f>SUM(2399.4-C16)</f>
        <v>-48.670000000000073</v>
      </c>
      <c r="D17" s="10"/>
    </row>
    <row r="18" spans="1:4" ht="30.75" customHeight="1" thickTop="1" x14ac:dyDescent="0.2">
      <c r="A18" s="36" t="s">
        <v>108</v>
      </c>
      <c r="B18" s="26"/>
      <c r="C18" s="13"/>
      <c r="D18" s="13"/>
    </row>
    <row r="19" spans="1:4" ht="32" x14ac:dyDescent="0.2">
      <c r="A19" s="23" t="s">
        <v>26</v>
      </c>
      <c r="B19" s="24" t="s">
        <v>0</v>
      </c>
      <c r="C19" s="22" t="s">
        <v>27</v>
      </c>
      <c r="D19" s="22" t="s">
        <v>28</v>
      </c>
    </row>
    <row r="20" spans="1:4" x14ac:dyDescent="0.2">
      <c r="A20" s="25"/>
      <c r="B20" s="26"/>
      <c r="C20" s="13"/>
      <c r="D20" s="13"/>
    </row>
    <row r="21" spans="1:4" x14ac:dyDescent="0.2">
      <c r="A21" s="127" t="s">
        <v>16</v>
      </c>
      <c r="B21" s="127"/>
      <c r="C21" s="30"/>
    </row>
    <row r="22" spans="1:4" ht="16" thickBot="1" x14ac:dyDescent="0.25">
      <c r="A22" s="128" t="s">
        <v>73</v>
      </c>
      <c r="B22" s="128"/>
      <c r="C22" s="31">
        <f>SUM(704-C21)</f>
        <v>704</v>
      </c>
      <c r="D22" s="10"/>
    </row>
    <row r="23" spans="1:4" ht="16" thickTop="1" x14ac:dyDescent="0.2">
      <c r="A23" s="25"/>
      <c r="B23" s="26"/>
      <c r="C23" s="13"/>
      <c r="D23" s="13"/>
    </row>
    <row r="24" spans="1:4" x14ac:dyDescent="0.2">
      <c r="A24" s="25"/>
      <c r="B24" s="26"/>
      <c r="C24" s="13"/>
      <c r="D24" s="13"/>
    </row>
    <row r="25" spans="1:4" x14ac:dyDescent="0.2">
      <c r="A25" s="25"/>
      <c r="B25" s="26"/>
      <c r="C25" s="13"/>
      <c r="D25" s="13"/>
    </row>
    <row r="26" spans="1:4" x14ac:dyDescent="0.2">
      <c r="A26" s="25"/>
      <c r="B26" s="26"/>
      <c r="C26" s="13"/>
      <c r="D26" s="13"/>
    </row>
    <row r="27" spans="1:4" x14ac:dyDescent="0.2">
      <c r="A27" s="25"/>
      <c r="B27" s="26"/>
      <c r="C27" s="13"/>
      <c r="D27" s="13"/>
    </row>
    <row r="28" spans="1:4" x14ac:dyDescent="0.2">
      <c r="A28" s="25"/>
      <c r="B28" s="27"/>
      <c r="C28" s="13"/>
      <c r="D28" s="13"/>
    </row>
    <row r="29" spans="1:4" x14ac:dyDescent="0.2">
      <c r="A29" s="25"/>
      <c r="B29" s="27"/>
      <c r="C29" s="13"/>
      <c r="D29" s="13"/>
    </row>
    <row r="30" spans="1:4" x14ac:dyDescent="0.2">
      <c r="A30" s="25"/>
      <c r="B30" s="13"/>
      <c r="C30" s="13"/>
      <c r="D30" s="13"/>
    </row>
    <row r="31" spans="1:4" x14ac:dyDescent="0.2">
      <c r="A31" s="25"/>
      <c r="B31" s="13"/>
      <c r="C31" s="13"/>
      <c r="D31" s="13"/>
    </row>
    <row r="32" spans="1:4" x14ac:dyDescent="0.2">
      <c r="A32" s="25"/>
      <c r="B32" s="13"/>
      <c r="C32" s="13"/>
      <c r="D32" s="13"/>
    </row>
    <row r="33" spans="1:4" x14ac:dyDescent="0.2">
      <c r="A33" s="25"/>
      <c r="B33" s="13"/>
      <c r="C33" s="13"/>
      <c r="D33" s="13"/>
    </row>
    <row r="34" spans="1:4" x14ac:dyDescent="0.2">
      <c r="A34" s="25"/>
      <c r="B34" s="13"/>
      <c r="C34" s="13"/>
      <c r="D34" s="13"/>
    </row>
    <row r="35" spans="1:4" x14ac:dyDescent="0.2">
      <c r="A35" s="25"/>
      <c r="B35" s="13"/>
      <c r="C35" s="13"/>
      <c r="D35" s="13"/>
    </row>
    <row r="36" spans="1:4" x14ac:dyDescent="0.2">
      <c r="A36" s="25"/>
      <c r="B36" s="13"/>
      <c r="C36" s="13"/>
      <c r="D36" s="13"/>
    </row>
    <row r="37" spans="1:4" x14ac:dyDescent="0.2">
      <c r="A37" s="25"/>
      <c r="B37" s="13"/>
      <c r="C37" s="13"/>
      <c r="D37" s="13"/>
    </row>
    <row r="38" spans="1:4" x14ac:dyDescent="0.2">
      <c r="A38" s="21"/>
    </row>
    <row r="39" spans="1:4" x14ac:dyDescent="0.2">
      <c r="A39" s="21"/>
    </row>
    <row r="40" spans="1:4" x14ac:dyDescent="0.2">
      <c r="A40" s="21"/>
    </row>
    <row r="41" spans="1:4" x14ac:dyDescent="0.2">
      <c r="A41" s="21"/>
    </row>
    <row r="42" spans="1:4" x14ac:dyDescent="0.2">
      <c r="A42" s="21"/>
    </row>
    <row r="43" spans="1:4" x14ac:dyDescent="0.2">
      <c r="A43" s="21"/>
    </row>
    <row r="44" spans="1:4" x14ac:dyDescent="0.2">
      <c r="A44" s="21"/>
    </row>
    <row r="45" spans="1:4" x14ac:dyDescent="0.2">
      <c r="A45" s="21"/>
    </row>
    <row r="46" spans="1:4" x14ac:dyDescent="0.2">
      <c r="A46" s="21"/>
    </row>
    <row r="47" spans="1:4" x14ac:dyDescent="0.2">
      <c r="A47" s="21"/>
    </row>
    <row r="48" spans="1:4" x14ac:dyDescent="0.2">
      <c r="A48" s="21"/>
    </row>
    <row r="49" spans="1:1" x14ac:dyDescent="0.2">
      <c r="A49" s="21"/>
    </row>
    <row r="50" spans="1:1" x14ac:dyDescent="0.2">
      <c r="A50" s="21"/>
    </row>
    <row r="51" spans="1:1" x14ac:dyDescent="0.2">
      <c r="A51" s="21"/>
    </row>
  </sheetData>
  <mergeCells count="4">
    <mergeCell ref="A16:B16"/>
    <mergeCell ref="A17:B17"/>
    <mergeCell ref="A21:B21"/>
    <mergeCell ref="A22:B22"/>
  </mergeCells>
  <pageMargins left="0.2" right="0.2" top="0.5" bottom="0.5" header="0.3" footer="0.3"/>
  <pageSetup orientation="portrait" r:id="rId1"/>
  <headerFooter>
    <oddHeader xml:space="preserve">&amp;L&amp;"-,Bold"&amp;12Cell Phones &amp;C&amp;"-,Bold"&amp;12Equipment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ARORP Final </vt:lpstr>
      <vt:lpstr>Payroll </vt:lpstr>
      <vt:lpstr>BCBS Insurance</vt:lpstr>
      <vt:lpstr>FICA </vt:lpstr>
      <vt:lpstr>FICA - Mary</vt:lpstr>
      <vt:lpstr>APERS - Retirement </vt:lpstr>
      <vt:lpstr>Work-Comp </vt:lpstr>
      <vt:lpstr>EDP </vt:lpstr>
      <vt:lpstr>Equipment </vt:lpstr>
      <vt:lpstr>'ARORP Final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Joy Spence</cp:lastModifiedBy>
  <cp:lastPrinted>2026-08-07T21:26:05Z</cp:lastPrinted>
  <dcterms:created xsi:type="dcterms:W3CDTF">2024-06-04T20:28:18Z</dcterms:created>
  <dcterms:modified xsi:type="dcterms:W3CDTF">2026-08-07T21:31:30Z</dcterms:modified>
</cp:coreProperties>
</file>