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https://arcounties-my.sharepoint.com/personal/arorponedrive_arorp_org/Documents/ARORP_Shared/Joy/ARORP copy/Applications/2023 Proposals 23-001 23-228/ARORP23-128 MHP Team SI App/ARORP23-128 Y1 Annual Evaluation/"/>
    </mc:Choice>
  </mc:AlternateContent>
  <xr:revisionPtr revIDLastSave="8" documentId="11_43E8A68767D5C4196714822B476E9B0E792F0A2C" xr6:coauthVersionLast="47" xr6:coauthVersionMax="47" xr10:uidLastSave="{E78A0E00-D636-8240-A50C-E35A2F9BA5E6}"/>
  <bookViews>
    <workbookView xWindow="38160" yWindow="4880" windowWidth="40060" windowHeight="20240" activeTab="2" xr2:uid="{00000000-000D-0000-FFFF-FFFF00000000}"/>
  </bookViews>
  <sheets>
    <sheet name="2024 ReviveAR Annotated Budget" sheetId="1" r:id="rId1"/>
    <sheet name="2024 ReviveAR TOTAL $296,245" sheetId="2" r:id="rId2"/>
    <sheet name="ReviveAR 2024 MEDIA ONLY $116K" sheetId="3" r:id="rId3"/>
    <sheet name="ReviveAR 2024 PRODUCTION Invoic"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q1yFvbY8XHjtn1N3do0bZ4e0dLMC51sdov5IONeYBVA="/>
    </ext>
  </extLst>
</workbook>
</file>

<file path=xl/calcChain.xml><?xml version="1.0" encoding="utf-8"?>
<calcChain xmlns="http://schemas.openxmlformats.org/spreadsheetml/2006/main">
  <c r="K40" i="4" l="1"/>
  <c r="M39" i="4"/>
  <c r="L39" i="4"/>
  <c r="M38" i="4"/>
  <c r="L38" i="4"/>
  <c r="M37" i="4"/>
  <c r="L37" i="4"/>
  <c r="M36" i="4"/>
  <c r="L36" i="4"/>
  <c r="M35" i="4"/>
  <c r="M34" i="4"/>
  <c r="L34" i="4"/>
  <c r="M33" i="4"/>
  <c r="L33" i="4"/>
  <c r="M32" i="4"/>
  <c r="L32" i="4"/>
  <c r="M31" i="4"/>
  <c r="L31" i="4"/>
  <c r="M30" i="4"/>
  <c r="L30" i="4"/>
  <c r="M29" i="4"/>
  <c r="L29" i="4"/>
  <c r="M28" i="4"/>
  <c r="L28" i="4"/>
  <c r="M27" i="4"/>
  <c r="L27" i="4"/>
  <c r="M26" i="4"/>
  <c r="L26" i="4"/>
  <c r="M25" i="4"/>
  <c r="M24" i="4"/>
  <c r="L24" i="4"/>
  <c r="M23" i="4"/>
  <c r="L23" i="4"/>
  <c r="M22" i="4"/>
  <c r="L22" i="4"/>
  <c r="M21" i="4"/>
  <c r="L21" i="4"/>
  <c r="M20" i="4"/>
  <c r="L20" i="4"/>
  <c r="M19" i="4"/>
  <c r="M18" i="4"/>
  <c r="L18" i="4"/>
  <c r="M17" i="4"/>
  <c r="L17" i="4"/>
  <c r="M16" i="4"/>
  <c r="M15" i="4"/>
  <c r="M14" i="4"/>
  <c r="M13" i="4"/>
  <c r="L13" i="4"/>
  <c r="M12" i="4"/>
  <c r="L12" i="4"/>
  <c r="M11" i="4"/>
  <c r="L11" i="4"/>
  <c r="M10" i="4"/>
  <c r="L10" i="4"/>
  <c r="M9" i="4"/>
  <c r="M8" i="4"/>
  <c r="L8" i="4"/>
  <c r="M7" i="4"/>
  <c r="L7" i="4"/>
  <c r="M6" i="4"/>
  <c r="L6" i="4"/>
  <c r="M5" i="4"/>
  <c r="L5" i="4"/>
  <c r="M4" i="4"/>
  <c r="L4" i="4"/>
  <c r="M3" i="4"/>
  <c r="L3" i="4"/>
  <c r="L40" i="4" s="1"/>
  <c r="M2" i="4"/>
  <c r="M40" i="4" s="1"/>
  <c r="O101" i="3"/>
  <c r="Q100" i="3"/>
  <c r="P100" i="3"/>
  <c r="Q99" i="3"/>
  <c r="P99" i="3"/>
  <c r="Q98" i="3"/>
  <c r="P98" i="3"/>
  <c r="Q97" i="3"/>
  <c r="P97" i="3"/>
  <c r="Q95" i="3"/>
  <c r="P95" i="3"/>
  <c r="Q94" i="3"/>
  <c r="P94" i="3"/>
  <c r="Q93" i="3"/>
  <c r="P93" i="3" s="1"/>
  <c r="Q91" i="3"/>
  <c r="Q88" i="3"/>
  <c r="P88" i="3"/>
  <c r="Q87" i="3"/>
  <c r="P87" i="3" s="1"/>
  <c r="Q86" i="3"/>
  <c r="P86" i="3"/>
  <c r="Q84" i="3"/>
  <c r="P84" i="3" s="1"/>
  <c r="Q82" i="3"/>
  <c r="U81" i="3"/>
  <c r="Q81" i="3"/>
  <c r="U80" i="3"/>
  <c r="Q80" i="3"/>
  <c r="U79" i="3"/>
  <c r="Q79" i="3"/>
  <c r="U78" i="3"/>
  <c r="Q78" i="3"/>
  <c r="U77" i="3"/>
  <c r="Q77" i="3"/>
  <c r="U76" i="3"/>
  <c r="Q76" i="3"/>
  <c r="U75" i="3"/>
  <c r="Q75" i="3"/>
  <c r="Q74" i="3"/>
  <c r="U73" i="3"/>
  <c r="Q73" i="3"/>
  <c r="Q72" i="3"/>
  <c r="U71" i="3"/>
  <c r="Q71" i="3"/>
  <c r="U70" i="3"/>
  <c r="Q70" i="3"/>
  <c r="U69" i="3"/>
  <c r="Q69" i="3"/>
  <c r="U68" i="3"/>
  <c r="Q68" i="3"/>
  <c r="U67"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6" i="3"/>
  <c r="Q35" i="3"/>
  <c r="Q34" i="3"/>
  <c r="Q33" i="3"/>
  <c r="Q32" i="3"/>
  <c r="Q31" i="3"/>
  <c r="Q30" i="3"/>
  <c r="Q29" i="3"/>
  <c r="Q28" i="3"/>
  <c r="Q27" i="3"/>
  <c r="Q26" i="3"/>
  <c r="Q25" i="3"/>
  <c r="Q24" i="3"/>
  <c r="Q23" i="3"/>
  <c r="P23" i="3"/>
  <c r="Q22" i="3"/>
  <c r="P22" i="3"/>
  <c r="Q21" i="3"/>
  <c r="P21" i="3"/>
  <c r="Q20" i="3"/>
  <c r="P20" i="3" s="1"/>
  <c r="Q19" i="3"/>
  <c r="P19" i="3" s="1"/>
  <c r="Q18" i="3"/>
  <c r="P18" i="3"/>
  <c r="Q17" i="3"/>
  <c r="P17" i="3"/>
  <c r="Q16" i="3"/>
  <c r="P16" i="3"/>
  <c r="Q15" i="3"/>
  <c r="P15" i="3"/>
  <c r="Q14" i="3"/>
  <c r="Q13" i="3"/>
  <c r="Q12" i="3"/>
  <c r="U11" i="3"/>
  <c r="Q11" i="3"/>
  <c r="U10" i="3"/>
  <c r="Q10" i="3"/>
  <c r="Q9" i="3"/>
  <c r="Q8" i="3"/>
  <c r="U7" i="3"/>
  <c r="Q7" i="3"/>
  <c r="Q6" i="3"/>
  <c r="Q5" i="3"/>
  <c r="Q4" i="3"/>
  <c r="P4" i="3"/>
  <c r="Q3" i="3"/>
  <c r="Q101" i="3" s="1"/>
  <c r="P3" i="3"/>
  <c r="E227" i="2"/>
  <c r="E229" i="2" s="1"/>
  <c r="E232" i="2" s="1"/>
  <c r="B227" i="2"/>
  <c r="B229" i="2" s="1"/>
  <c r="G226" i="2"/>
  <c r="G225" i="2"/>
  <c r="G224" i="2"/>
  <c r="G223" i="2"/>
  <c r="F222" i="2"/>
  <c r="F227" i="2" s="1"/>
  <c r="F229" i="2" s="1"/>
  <c r="F232" i="2" s="1"/>
  <c r="F217" i="2"/>
  <c r="E217" i="2"/>
  <c r="F215" i="2"/>
  <c r="B215" i="2"/>
  <c r="B217" i="2" s="1"/>
  <c r="G214" i="2"/>
  <c r="G213" i="2"/>
  <c r="F205" i="2"/>
  <c r="F208" i="2" s="1"/>
  <c r="E205" i="2"/>
  <c r="E208" i="2" s="1"/>
  <c r="G204" i="2"/>
  <c r="G203" i="2"/>
  <c r="G202" i="2"/>
  <c r="G201" i="2"/>
  <c r="G200" i="2"/>
  <c r="G199" i="2"/>
  <c r="G198" i="2"/>
  <c r="G197" i="2"/>
  <c r="G196" i="2"/>
  <c r="G195" i="2"/>
  <c r="G194" i="2"/>
  <c r="G193" i="2"/>
  <c r="G192" i="2"/>
  <c r="G191" i="2"/>
  <c r="G190" i="2"/>
  <c r="G189" i="2"/>
  <c r="G188" i="2"/>
  <c r="G187" i="2"/>
  <c r="G186" i="2"/>
  <c r="G185" i="2"/>
  <c r="G184" i="2"/>
  <c r="G183" i="2"/>
  <c r="F178" i="2"/>
  <c r="E178" i="2"/>
  <c r="B178" i="2"/>
  <c r="G177" i="2"/>
  <c r="G176" i="2"/>
  <c r="G175" i="2"/>
  <c r="G174" i="2"/>
  <c r="G178" i="2" s="1"/>
  <c r="F169" i="2"/>
  <c r="E169" i="2"/>
  <c r="G168" i="2"/>
  <c r="G169" i="2" s="1"/>
  <c r="G167" i="2"/>
  <c r="G166" i="2"/>
  <c r="F161" i="2"/>
  <c r="E161" i="2"/>
  <c r="G160" i="2"/>
  <c r="G159" i="2"/>
  <c r="G158" i="2"/>
  <c r="G157" i="2"/>
  <c r="G156" i="2"/>
  <c r="G155" i="2"/>
  <c r="G154" i="2"/>
  <c r="G153" i="2"/>
  <c r="G152" i="2"/>
  <c r="G161" i="2" s="1"/>
  <c r="G147" i="2"/>
  <c r="F147" i="2"/>
  <c r="E147" i="2"/>
  <c r="G146" i="2"/>
  <c r="G145" i="2"/>
  <c r="G144" i="2"/>
  <c r="G143" i="2"/>
  <c r="G142" i="2"/>
  <c r="G141" i="2"/>
  <c r="G140" i="2"/>
  <c r="G139" i="2"/>
  <c r="G138" i="2"/>
  <c r="F133" i="2"/>
  <c r="G133" i="2" s="1"/>
  <c r="E133" i="2"/>
  <c r="G132" i="2"/>
  <c r="G131" i="2"/>
  <c r="G130" i="2"/>
  <c r="G129" i="2"/>
  <c r="G128" i="2"/>
  <c r="G127" i="2"/>
  <c r="G126" i="2"/>
  <c r="G125" i="2"/>
  <c r="G124" i="2"/>
  <c r="G123" i="2"/>
  <c r="G122" i="2"/>
  <c r="G121" i="2"/>
  <c r="G120" i="2"/>
  <c r="G119" i="2"/>
  <c r="G118" i="2"/>
  <c r="F113" i="2"/>
  <c r="G113" i="2" s="1"/>
  <c r="E113" i="2"/>
  <c r="G112" i="2"/>
  <c r="G111" i="2"/>
  <c r="G110" i="2"/>
  <c r="G109" i="2"/>
  <c r="G108" i="2"/>
  <c r="G107" i="2"/>
  <c r="G106" i="2"/>
  <c r="G105" i="2"/>
  <c r="G104" i="2"/>
  <c r="G103" i="2"/>
  <c r="G102" i="2"/>
  <c r="F97" i="2"/>
  <c r="G97" i="2" s="1"/>
  <c r="E97" i="2"/>
  <c r="G96" i="2"/>
  <c r="G95" i="2"/>
  <c r="G94" i="2"/>
  <c r="G93" i="2"/>
  <c r="G92" i="2"/>
  <c r="G91" i="2"/>
  <c r="G90" i="2"/>
  <c r="G89" i="2"/>
  <c r="G88" i="2"/>
  <c r="G87" i="2"/>
  <c r="F82" i="2"/>
  <c r="E82" i="2"/>
  <c r="G81" i="2"/>
  <c r="G80" i="2"/>
  <c r="G79" i="2"/>
  <c r="G78" i="2"/>
  <c r="G77" i="2"/>
  <c r="G76" i="2"/>
  <c r="G75" i="2"/>
  <c r="G74" i="2"/>
  <c r="G73" i="2"/>
  <c r="G72" i="2"/>
  <c r="G71" i="2"/>
  <c r="G70" i="2"/>
  <c r="G69" i="2"/>
  <c r="G68" i="2"/>
  <c r="G67" i="2"/>
  <c r="G66" i="2"/>
  <c r="G65" i="2"/>
  <c r="G64" i="2"/>
  <c r="G63" i="2"/>
  <c r="G62" i="2"/>
  <c r="G61" i="2"/>
  <c r="G60" i="2"/>
  <c r="G59" i="2"/>
  <c r="G58" i="2"/>
  <c r="G57" i="2"/>
  <c r="G56" i="2"/>
  <c r="G55" i="2"/>
  <c r="G54" i="2"/>
  <c r="G53" i="2"/>
  <c r="G82" i="2" s="1"/>
  <c r="F48" i="2"/>
  <c r="E48" i="2"/>
  <c r="G47" i="2"/>
  <c r="G46" i="2"/>
  <c r="G45" i="2"/>
  <c r="G44" i="2"/>
  <c r="G43" i="2"/>
  <c r="G42" i="2"/>
  <c r="G41" i="2"/>
  <c r="G40" i="2"/>
  <c r="G39" i="2"/>
  <c r="G38" i="2"/>
  <c r="G37" i="2"/>
  <c r="G36" i="2"/>
  <c r="G35" i="2"/>
  <c r="G34" i="2"/>
  <c r="G33" i="2"/>
  <c r="G32" i="2"/>
  <c r="G31" i="2"/>
  <c r="G30" i="2"/>
  <c r="G29" i="2"/>
  <c r="G48" i="2" s="1"/>
  <c r="G24" i="2"/>
  <c r="F24" i="2"/>
  <c r="E24" i="2"/>
  <c r="G23" i="2"/>
  <c r="G22" i="2"/>
  <c r="G21" i="2"/>
  <c r="G20" i="2"/>
  <c r="G19" i="2"/>
  <c r="G18" i="2"/>
  <c r="G17" i="2"/>
  <c r="G16" i="2"/>
  <c r="G15" i="2"/>
  <c r="G14" i="2"/>
  <c r="F9" i="2"/>
  <c r="E9" i="2"/>
  <c r="B9" i="2"/>
  <c r="B208" i="2" s="1"/>
  <c r="G8" i="2"/>
  <c r="G7" i="2"/>
  <c r="G9" i="2" s="1"/>
  <c r="G6" i="2"/>
  <c r="G5" i="2"/>
  <c r="G3" i="2"/>
  <c r="D19" i="1"/>
  <c r="B19" i="1"/>
  <c r="F16" i="1"/>
  <c r="F15" i="1"/>
  <c r="F14" i="1"/>
  <c r="F13" i="1"/>
  <c r="F12" i="1"/>
  <c r="F11" i="1"/>
  <c r="F10" i="1"/>
  <c r="F9" i="1"/>
  <c r="F8" i="1"/>
  <c r="F19" i="1" s="1"/>
  <c r="G229" i="2" l="1"/>
  <c r="B232" i="2"/>
  <c r="P101" i="3"/>
  <c r="G222" i="2"/>
  <c r="G227" i="2" s="1"/>
  <c r="G205" i="2"/>
  <c r="G208" i="2" s="1"/>
  <c r="G215" i="2"/>
  <c r="G217" i="2" s="1"/>
  <c r="G232" i="2" l="1"/>
</calcChain>
</file>

<file path=xl/sharedStrings.xml><?xml version="1.0" encoding="utf-8"?>
<sst xmlns="http://schemas.openxmlformats.org/spreadsheetml/2006/main" count="1770" uniqueCount="360">
  <si>
    <t>Organization: mhp.si</t>
  </si>
  <si>
    <t>Year: 2024</t>
  </si>
  <si>
    <t>Original Budget Line Item</t>
  </si>
  <si>
    <t>Original Amount Budgeted</t>
  </si>
  <si>
    <t xml:space="preserve">Description of Budget Line Item </t>
  </si>
  <si>
    <t>Spent to Date</t>
  </si>
  <si>
    <t>Spend to Date Notes</t>
  </si>
  <si>
    <t xml:space="preserve">Amount Left 
to Spend </t>
  </si>
  <si>
    <t xml:space="preserve">Plan to Spend </t>
  </si>
  <si>
    <t xml:space="preserve">Does this plan align with project milestones? </t>
  </si>
  <si>
    <t>App Branding</t>
  </si>
  <si>
    <t>To create an original custom logo design for the comprehensive prevention, treatment and recovery resources app being named by the
Arkansas Opioid Recovery Partnership (and subsequently developed, per a proposal from our sister agency Lapero).
Using the name ReviveAR (as provided by ARORP ), the agency will professionally refine the logo concept that has provided. Following the review, we will provide up to two (2) rounds of revisions of the design for further refinement to reach a final, approved design. The final approved design will be provided to you in all standard digital file formats.</t>
  </si>
  <si>
    <t>12.75 hours of agency time</t>
  </si>
  <si>
    <t>Yes</t>
  </si>
  <si>
    <t>App Build, Host, Maintain</t>
  </si>
  <si>
    <t>To build a mobile application, host the app and offer 1 hour of assistance each month, for three years (thru 2026)</t>
  </si>
  <si>
    <t>53.2 hours of agency time to build and  maintain the app, as well as hosting fees</t>
  </si>
  <si>
    <t>Hosting and maintenance for Years 2 - 3 (2025-2026)</t>
  </si>
  <si>
    <t>Creative/Translation Services for the App</t>
  </si>
  <si>
    <t>Create additional written, audio/video assets as companion elements for a comprehensive prevention, treatment and recovery
resources app being developed by ARORP, in three languages.</t>
  </si>
  <si>
    <t>47.65 hours of agency time, as well as translation services into 2 languages, both audio and written; and English audio and written materials, including voice talent for three languages</t>
  </si>
  <si>
    <t>Digital Advertising</t>
  </si>
  <si>
    <t>Retargeted ads enable brands to put advertising messages via digital platforms in front of audiences that have recently visited your website, to remind the audience to interact with the brand in some way, such as buying those shoes you looked at on the website or to, in ARORP’s case, downloading the app. 
Paid social advertising on LinkedIn and Facebook (pending ARORP develops a Facebook presence) will allow ARORP to place (“push”) its message in front of audiences, even beyond existing “friends” and “followers” of those profiles.  mhp.si recommends placing paid media on these platform to encourage app downloads. Ads will appear in a user’s feed, based on targeting to that user by location, age and gender; we can deepen the targeting with other demographic information such as education level, financial or relationship status, whether they're
parents or not, and more. Ads will direct audiences from the social media platform to the app’s page on ARORP’s website. (A byproduct of advertising the app via paid social placements will be more followers.)</t>
  </si>
  <si>
    <t>Traditional Advertising</t>
  </si>
  <si>
    <t xml:space="preserve">More “traditional”/mass-market opportunities to promote downloads of
the app exist with Billboards, Movie Theater Advertising, Local Newspaper and Radio Advertising placements. A more detailed action plan of where, how often, number of placements, etc., will be forthcoming for review and approval with the initial approval of this tactic. </t>
  </si>
  <si>
    <t>Excess applied to other ReviveAR items, with permission</t>
  </si>
  <si>
    <t>Public Relations Activities</t>
  </si>
  <si>
    <t>Public relations activities such as regional press conferences, local earned media, community and grassroots outreach</t>
  </si>
  <si>
    <t>448.09 hours of agency time performing services related to PR activities</t>
  </si>
  <si>
    <t>Account Management</t>
  </si>
  <si>
    <r>
      <rPr>
        <sz val="11"/>
        <rFont val="Calibri"/>
        <family val="2"/>
      </rPr>
      <t xml:space="preserve">mhp.si will provide to ARORP ongoing consultation (availability of the </t>
    </r>
    <r>
      <rPr>
        <u/>
        <sz val="11"/>
        <color rgb="FF1155CC"/>
        <rFont val="Calibri"/>
        <family val="2"/>
      </rPr>
      <t>mhp.si</t>
    </r>
    <r>
      <rPr>
        <sz val="11"/>
        <rFont val="Calibri"/>
        <family val="2"/>
      </rPr>
      <t xml:space="preserve"> team to ARORP for marketing-related advice, inquiries, etc., in addition to the app) and a monthly report of the results of the aforementioned tactics, such as impressions and clicks on SEM/paid search, enewsletter results, website insights related to SEO/organic search and blog readership, social media engagement, and earned media impressions. This report will be provided via email to ARORP, which can then share it with the Board, and can be reviewed during a standing one-hour monthly meeting with the ARORP team. 
</t>
    </r>
    <r>
      <rPr>
        <u/>
        <sz val="11"/>
        <color rgb="FF1155CC"/>
        <rFont val="Calibri"/>
        <family val="2"/>
      </rPr>
      <t>mhp.si</t>
    </r>
    <r>
      <rPr>
        <sz val="11"/>
        <rFont val="Calibri"/>
        <family val="2"/>
      </rPr>
      <t xml:space="preserve"> will undertake measurement of the effectiveness of these tactics from Day 1 and provide a monthly report as to our activities and the results of those activities. Toward the objective of garnering downloads of the new app, mhp.si will evaluate, report on monthly to ARORP and shift tactics, as needed, to influence these Key Performance Indicators (KPIs) that signal
the work is effective in achieving the objective</t>
    </r>
  </si>
  <si>
    <t>142.8 hours of agency time for consultation, reporting, meetings, and managing a real-time dashboard of results</t>
  </si>
  <si>
    <t>Video Content</t>
  </si>
  <si>
    <t>Studies reveal that viewers retain 95% of a video's message compared to 10% when reading text. Additionally, video can increase the time audiences stay on your website and the number
of backlinks funneling audiences to your website. Video is also one of the easiest and most effective ways to significantly improve your website's “footprint” (importance) to Google, as well as remaining the best-performing content on social media, including that LinkedIn's algorithm considers video content quite highly; because of this, you have a better chance of your video reaching the top of a person's feed. To that end, MHP/Team SI recommends six :30 or less social video content. The videos will be repurposed across platforms as organic content (social, website), in advertising (tactics noted above), and for PR activities (as noted below).</t>
  </si>
  <si>
    <t>222.05 hours of agency time, as well as attendent hard costs, to concept, script, shoot and edit six videos</t>
  </si>
  <si>
    <t>Creative Services</t>
  </si>
  <si>
    <r>
      <rPr>
        <sz val="11"/>
        <rFont val="Calibri"/>
        <family val="2"/>
      </rPr>
      <t xml:space="preserve">In order to fulfill the tactics outlined above, a campaign will need to be developed, as will the ads and other deliverables to fulfill the advertising placements. For Facebook, LinkedIn and Retargeting advertising a series of ads will need to be created, each customized to the needed platform. </t>
    </r>
    <r>
      <rPr>
        <u/>
        <sz val="11"/>
        <color rgb="FF1155CC"/>
        <rFont val="Calibri"/>
        <family val="2"/>
      </rPr>
      <t>mhp.si</t>
    </r>
    <r>
      <rPr>
        <sz val="11"/>
        <rFont val="Calibri"/>
        <family val="2"/>
      </rPr>
      <t xml:space="preserve"> recommends three static (photo-/graphic-centric) ad sets each for LinkedIn and Facebook and a single ad set for Retargeting that can be rotated throughout the year to keep the messages fresh and relevant to key Marketing Moments, diminishing audience fatigue in seeing the same ad over and over again. (The video content priced above will round out the full library of ad content for use in LinkedIn, Facebook and Retargeting advertising.) Budget will also need to be set aside to create the designs and needed resizes to fulfill the more traditional media outlined above, including Billboards, Newspaper Ads and Mailers, should those types of media be desired.</t>
    </r>
  </si>
  <si>
    <t>78.35 hours of agency time, as well as attendent hard costs, to design and produce needed advertising and promotional materials</t>
  </si>
  <si>
    <t>yes</t>
  </si>
  <si>
    <t>Spent to Date:</t>
  </si>
  <si>
    <t>Amount Left to Spend:</t>
  </si>
  <si>
    <t>Job: 13853 - ARORP ReviveAR (App Name) Logo / Job Comp: 001 - ARORP ReviveAR (App Name) Logo</t>
  </si>
  <si>
    <t>Function Description</t>
  </si>
  <si>
    <t>Quote Amount</t>
  </si>
  <si>
    <t>Actual Amount</t>
  </si>
  <si>
    <t>Actual Markup</t>
  </si>
  <si>
    <t>Actual Qty/Hrs</t>
  </si>
  <si>
    <t>Actual Total</t>
  </si>
  <si>
    <t>Quote vs Actual/PO</t>
  </si>
  <si>
    <t>Actual/PO vs Billed</t>
  </si>
  <si>
    <t>Art Direction</t>
  </si>
  <si>
    <t>Client Relations (Nonbillable)</t>
  </si>
  <si>
    <t>Creative Layout/Design</t>
  </si>
  <si>
    <t>Project Management</t>
  </si>
  <si>
    <t>Travel</t>
  </si>
  <si>
    <t>Digital Media Art/Production</t>
  </si>
  <si>
    <t xml:space="preserve">Job Total: </t>
  </si>
  <si>
    <t>Job: 014203 - ARORP 2024 ReviveAR Account Management / Job Comp: 001 - ARORP 2024 ReviveAR Account Management</t>
  </si>
  <si>
    <t>Clerical General</t>
  </si>
  <si>
    <t>Client Billing</t>
  </si>
  <si>
    <t>Conferences/Meetings</t>
  </si>
  <si>
    <t>Media Management</t>
  </si>
  <si>
    <t>PR Project Support</t>
  </si>
  <si>
    <t>Project Supervision</t>
  </si>
  <si>
    <t>TraDigital Account Management</t>
  </si>
  <si>
    <t>Job Total:</t>
  </si>
  <si>
    <t>Job: 014206 - ARORP 2024 ReviveAR Public Relations / Job Comp: 002 - Regional Press Conferences and Press Kits</t>
  </si>
  <si>
    <t>Copy Research</t>
  </si>
  <si>
    <t>Copywriting</t>
  </si>
  <si>
    <t>Creative Coordination</t>
  </si>
  <si>
    <t>Media Event Management</t>
  </si>
  <si>
    <t>Producer Services - Print</t>
  </si>
  <si>
    <t>Proofreading</t>
  </si>
  <si>
    <t>Public Relations Planning</t>
  </si>
  <si>
    <t>Public Relations Research</t>
  </si>
  <si>
    <t>Public Relations Writing</t>
  </si>
  <si>
    <t>Meals</t>
  </si>
  <si>
    <t>Postage</t>
  </si>
  <si>
    <t>Printing</t>
  </si>
  <si>
    <t>Travel Mileage</t>
  </si>
  <si>
    <t>Job: 014206 - ARORP 2024 ReviveAR Public Relations / Job Comp: 003 - Earned Media and Press Releases</t>
  </si>
  <si>
    <t>Account Services</t>
  </si>
  <si>
    <t>Content Studio Concepting</t>
  </si>
  <si>
    <t>Content Studio Copywriting</t>
  </si>
  <si>
    <t>Content Studio Design</t>
  </si>
  <si>
    <t>Content Studio Editing</t>
  </si>
  <si>
    <t>Content Studio Planning</t>
  </si>
  <si>
    <t>Content Studio Research</t>
  </si>
  <si>
    <t>Content Studio Video Productio</t>
  </si>
  <si>
    <t>Media Relations</t>
  </si>
  <si>
    <t>Public Relations Distribution</t>
  </si>
  <si>
    <t>TraDigital Marketing Planning</t>
  </si>
  <si>
    <t>Event Supplies</t>
  </si>
  <si>
    <t>Translation</t>
  </si>
  <si>
    <t>Vendor Purchases</t>
  </si>
  <si>
    <t>Job: 014206 - ARORP 2024 ReviveAR Public Relations / Job Comp: 004 - Community Outreach and Speaker Scheduling</t>
  </si>
  <si>
    <t>Research</t>
  </si>
  <si>
    <t>Job: 014207 - ARORP 2024 ReviveAR Creative Services / Job Comp: 002 - Ad Development and Resizing</t>
  </si>
  <si>
    <t>Creative Layout and Design</t>
  </si>
  <si>
    <t>Producer Services - Broadcast</t>
  </si>
  <si>
    <t>TraDigital Creative Concept/Pl</t>
  </si>
  <si>
    <t>Job: 014207 - ARORP 2024 ReviveAR Creative Services / Job Comp: 003 - Spanish Translation and Recording Services</t>
  </si>
  <si>
    <t>Creative Revisions</t>
  </si>
  <si>
    <t>Video Revisions</t>
  </si>
  <si>
    <t>Broadcast Production</t>
  </si>
  <si>
    <t>Stock Photography</t>
  </si>
  <si>
    <t>Talent</t>
  </si>
  <si>
    <t>Job: 014207 - ARORP 2024 ReviveAR Creative Services / Job Comp: 004 - Marshallese Translation and Recording Services</t>
  </si>
  <si>
    <t>Job: 014207 - ARORP 2024 ReviveAR Creative Services / Job Comp: 005 - English Recording Services</t>
  </si>
  <si>
    <t>Job: 014207 - ARORP 2024 ReviveAR Creative Services / Job Comp: 006 - Art Coordination</t>
  </si>
  <si>
    <t>Job: 014207 - ARORP 2024 ReviveAR Creative Services / Job Comp: 007 - ReviveAR QR Foam Core Board</t>
  </si>
  <si>
    <t>Job: 014208 - ARORP 2024 ReviveAR Content Studio Services / Job Comp: 001 - ARORP 2024 ReviveAR Content Studio</t>
  </si>
  <si>
    <t>CS Social Media Management</t>
  </si>
  <si>
    <t xml:space="preserve">Travel  </t>
  </si>
  <si>
    <t>Video Production</t>
  </si>
  <si>
    <t>Location</t>
  </si>
  <si>
    <t>SERVICES SUBTOTAL</t>
  </si>
  <si>
    <t>Media/ARORP ReviveAR</t>
  </si>
  <si>
    <t>Media Type</t>
  </si>
  <si>
    <t>Digital Media</t>
  </si>
  <si>
    <t>Traditional Media</t>
  </si>
  <si>
    <t>Media Total:</t>
  </si>
  <si>
    <t>MEDIA SUBTOTAL</t>
  </si>
  <si>
    <t>Job: 13855 - ReviveAR App Develop, Maintenance, Host (2024-2026) / Job Comp: 001 - App Develop, Maintenance, Host (24-26)</t>
  </si>
  <si>
    <t>Task</t>
  </si>
  <si>
    <t>App Development + Data Syncs</t>
  </si>
  <si>
    <t>Maintenance for 3 Years</t>
  </si>
  <si>
    <t>Hosting for 3 Years</t>
  </si>
  <si>
    <t>Lapero Total:</t>
  </si>
  <si>
    <t>LAPERO SUBOTOTAL</t>
  </si>
  <si>
    <t>2024 REVIVEAR PROJECT GRAND TOTAL</t>
  </si>
  <si>
    <t>Client Code</t>
  </si>
  <si>
    <t>Office Code</t>
  </si>
  <si>
    <t>Order Type</t>
  </si>
  <si>
    <t>File Order</t>
  </si>
  <si>
    <t>Vendor Name</t>
  </si>
  <si>
    <t>Client Name</t>
  </si>
  <si>
    <t>Product Name</t>
  </si>
  <si>
    <t>Division Name</t>
  </si>
  <si>
    <t>Vendor Code</t>
  </si>
  <si>
    <t>Order Number</t>
  </si>
  <si>
    <t>Order Description</t>
  </si>
  <si>
    <t>Media Type Description</t>
  </si>
  <si>
    <t>Order Month</t>
  </si>
  <si>
    <t>Order Year</t>
  </si>
  <si>
    <t>Net Total Amount</t>
  </si>
  <si>
    <t>Commission Amount</t>
  </si>
  <si>
    <t>Bill Amount</t>
  </si>
  <si>
    <t>Billed Net Amount</t>
  </si>
  <si>
    <t>Billed Commission Amount</t>
  </si>
  <si>
    <t>Billed Bill Amount</t>
  </si>
  <si>
    <t>AORRP Notes: Invoices Added Together</t>
  </si>
  <si>
    <t>arorp</t>
  </si>
  <si>
    <t>15</t>
  </si>
  <si>
    <t>RADIO</t>
  </si>
  <si>
    <t>01</t>
  </si>
  <si>
    <t>Matrix Media Services Inc</t>
  </si>
  <si>
    <t>Arkansas Opioid Recovery Partnership</t>
  </si>
  <si>
    <t>MHPSI - ReviveAR</t>
  </si>
  <si>
    <t>mms</t>
  </si>
  <si>
    <t>ARORP -Revive'25 Matrix 20713JH-PBDN-VAR</t>
  </si>
  <si>
    <t>Outdoor/Billboard</t>
  </si>
  <si>
    <t>Mar</t>
  </si>
  <si>
    <t>OUT</t>
  </si>
  <si>
    <t>02</t>
  </si>
  <si>
    <t>ARORP -'25 Rev+TB Matrix 20713JH-PBDN-RX</t>
  </si>
  <si>
    <t>04</t>
  </si>
  <si>
    <t>Rural Arkansas Radio Network (RARN)</t>
  </si>
  <si>
    <t>rarn</t>
  </si>
  <si>
    <t>Rural Arkansas Radio Network (RARN) - AR</t>
  </si>
  <si>
    <t>Radio</t>
  </si>
  <si>
    <t>May</t>
  </si>
  <si>
    <t>05</t>
  </si>
  <si>
    <t>Traditional Media Services</t>
  </si>
  <si>
    <t>MHPSI - AR Opioid Recovery Partnership</t>
  </si>
  <si>
    <t>INT</t>
  </si>
  <si>
    <t>06</t>
  </si>
  <si>
    <t>LinkedIn</t>
  </si>
  <si>
    <t>Digital Media Services</t>
  </si>
  <si>
    <t>link</t>
  </si>
  <si>
    <t>LinkedIn - ARORP - ReviveAR - 2024</t>
  </si>
  <si>
    <t>Social Media Advertising</t>
  </si>
  <si>
    <t>TV</t>
  </si>
  <si>
    <t>07</t>
  </si>
  <si>
    <t>KNWA-TV</t>
  </si>
  <si>
    <t>knwatv</t>
  </si>
  <si>
    <t>KNWA-TV - ARORP - NWA "Saving A Generati</t>
  </si>
  <si>
    <t>Broadcast Television</t>
  </si>
  <si>
    <t>Oct</t>
  </si>
  <si>
    <t>08</t>
  </si>
  <si>
    <t>09</t>
  </si>
  <si>
    <t>10</t>
  </si>
  <si>
    <t>Lamar Companies Inc.</t>
  </si>
  <si>
    <t>lmar</t>
  </si>
  <si>
    <t>ARORP - Lamar 4472019 Revive 2024</t>
  </si>
  <si>
    <t>Aug</t>
  </si>
  <si>
    <t>11</t>
  </si>
  <si>
    <t>Sep</t>
  </si>
  <si>
    <t>12</t>
  </si>
  <si>
    <t>13</t>
  </si>
  <si>
    <t>14</t>
  </si>
  <si>
    <t>Screenvision Media</t>
  </si>
  <si>
    <t>screen</t>
  </si>
  <si>
    <t>ARORP - Screenvision Med Off '24</t>
  </si>
  <si>
    <t>Apr</t>
  </si>
  <si>
    <t>16</t>
  </si>
  <si>
    <t>17</t>
  </si>
  <si>
    <t>Jun</t>
  </si>
  <si>
    <t>18</t>
  </si>
  <si>
    <t>Jul</t>
  </si>
  <si>
    <t>19</t>
  </si>
  <si>
    <t>20</t>
  </si>
  <si>
    <t>21</t>
  </si>
  <si>
    <t>22</t>
  </si>
  <si>
    <t>23</t>
  </si>
  <si>
    <t>Facebook Inc.</t>
  </si>
  <si>
    <t>fcbk</t>
  </si>
  <si>
    <t>Facebook Inc. - ARORP - ReviveAR - 2024</t>
  </si>
  <si>
    <t>24</t>
  </si>
  <si>
    <t>25</t>
  </si>
  <si>
    <t>26</t>
  </si>
  <si>
    <t>27</t>
  </si>
  <si>
    <t>28</t>
  </si>
  <si>
    <t>*Adjusted from 0.98 to 0.89 based on receipts.</t>
  </si>
  <si>
    <t>29</t>
  </si>
  <si>
    <t>30</t>
  </si>
  <si>
    <t>31</t>
  </si>
  <si>
    <t>Nov</t>
  </si>
  <si>
    <t>32</t>
  </si>
  <si>
    <t>Dec</t>
  </si>
  <si>
    <t>33</t>
  </si>
  <si>
    <t>ARORP - Lamar '24 Revive Rotary 4470219</t>
  </si>
  <si>
    <t>34</t>
  </si>
  <si>
    <t>35</t>
  </si>
  <si>
    <t>36</t>
  </si>
  <si>
    <t>37</t>
  </si>
  <si>
    <t>38</t>
  </si>
  <si>
    <t>39</t>
  </si>
  <si>
    <t>40</t>
  </si>
  <si>
    <t>41</t>
  </si>
  <si>
    <t xml:space="preserve">*Adjusted by $0.03 for net total based on receipts. This changed commission amount and bill amount as well. </t>
  </si>
  <si>
    <t>42</t>
  </si>
  <si>
    <t>43</t>
  </si>
  <si>
    <t>44</t>
  </si>
  <si>
    <t>45</t>
  </si>
  <si>
    <t>46</t>
  </si>
  <si>
    <t>47</t>
  </si>
  <si>
    <t>49</t>
  </si>
  <si>
    <t>Facebook Inc. - ARORP - ReviveAR - 2025</t>
  </si>
  <si>
    <t>Feb</t>
  </si>
  <si>
    <t>50</t>
  </si>
  <si>
    <t>StateNets Radio</t>
  </si>
  <si>
    <t>10352</t>
  </si>
  <si>
    <t>StateNets Radio - ARORP - 2025 Radio - R</t>
  </si>
  <si>
    <t>2025</t>
  </si>
  <si>
    <t>51</t>
  </si>
  <si>
    <t>Spotify USA Inc.</t>
  </si>
  <si>
    <t>sptfy</t>
  </si>
  <si>
    <t>Spotify USA Inc. - ARORP - ReviveAR - 20</t>
  </si>
  <si>
    <t>Online Radio - Spotify/AudioGo</t>
  </si>
  <si>
    <t>52</t>
  </si>
  <si>
    <t>Roku</t>
  </si>
  <si>
    <t>datax</t>
  </si>
  <si>
    <t>Roku - ARORP - ReviveAR - 2024</t>
  </si>
  <si>
    <t>Display Advertising</t>
  </si>
  <si>
    <t>53</t>
  </si>
  <si>
    <t>54</t>
  </si>
  <si>
    <t xml:space="preserve">*Adjusted to $216.56 based on receipts provided. </t>
  </si>
  <si>
    <t>55</t>
  </si>
  <si>
    <t>56</t>
  </si>
  <si>
    <t>57</t>
  </si>
  <si>
    <t>58</t>
  </si>
  <si>
    <t>59</t>
  </si>
  <si>
    <t>60</t>
  </si>
  <si>
    <t>61</t>
  </si>
  <si>
    <t>June</t>
  </si>
  <si>
    <t>62</t>
  </si>
  <si>
    <t>63</t>
  </si>
  <si>
    <t>64</t>
  </si>
  <si>
    <t>65</t>
  </si>
  <si>
    <t>66</t>
  </si>
  <si>
    <t>67</t>
  </si>
  <si>
    <t>Versiontwo LLC</t>
  </si>
  <si>
    <t>ver2</t>
  </si>
  <si>
    <t>Versiontwo LLC - ARORP - ReviveAR - 2024</t>
  </si>
  <si>
    <t>TOTAL MEDIA</t>
  </si>
  <si>
    <t>AP Type</t>
  </si>
  <si>
    <t>Invoice Number</t>
  </si>
  <si>
    <t>Invoice Date</t>
  </si>
  <si>
    <t>Division Code</t>
  </si>
  <si>
    <t>Divison Name</t>
  </si>
  <si>
    <t>Net Amount</t>
  </si>
  <si>
    <t>Commission</t>
  </si>
  <si>
    <t>Total Amount</t>
  </si>
  <si>
    <t>Job Number</t>
  </si>
  <si>
    <t>Job Component Nbr</t>
  </si>
  <si>
    <t>Job Component Desc</t>
  </si>
  <si>
    <t>Simmons Bank Payment Processing</t>
  </si>
  <si>
    <t>V</t>
  </si>
  <si>
    <t>2.29.24 KVN SIMV</t>
  </si>
  <si>
    <t>mhpsi</t>
  </si>
  <si>
    <t>Regional Press Conferences and Press Kits</t>
  </si>
  <si>
    <t>ALTA Language Services</t>
  </si>
  <si>
    <t>IT714132</t>
  </si>
  <si>
    <t>Earned Media and Press Releases</t>
  </si>
  <si>
    <t>03a</t>
  </si>
  <si>
    <t>IT704674</t>
  </si>
  <si>
    <t>Marshallese Translation and Recording Services</t>
  </si>
  <si>
    <t>03b</t>
  </si>
  <si>
    <t>IT710867</t>
  </si>
  <si>
    <t>Small Pond Audio</t>
  </si>
  <si>
    <t>52570</t>
  </si>
  <si>
    <t>52569</t>
  </si>
  <si>
    <t>Spanish Translation and Recording Services</t>
  </si>
  <si>
    <t>American Express (MHP)</t>
  </si>
  <si>
    <t>7.28.24 CCC AMEX</t>
  </si>
  <si>
    <t>9.29.24 KVN SIMV</t>
  </si>
  <si>
    <t>ARORP 2024 ReviveAR Content Studio Services</t>
  </si>
  <si>
    <t>8.29.24 KVN SIMV</t>
  </si>
  <si>
    <t>Community Bakery Inc.</t>
  </si>
  <si>
    <t>253</t>
  </si>
  <si>
    <t>Capitol Imaging</t>
  </si>
  <si>
    <t>0000199052</t>
  </si>
  <si>
    <t>QR Code Posters</t>
  </si>
  <si>
    <t>6.29.24 KVN SIMV</t>
  </si>
  <si>
    <t>Chris Bell-Davis</t>
  </si>
  <si>
    <t>6.25.24 exp reimb</t>
  </si>
  <si>
    <t>13a</t>
  </si>
  <si>
    <t>5.29.24 KVN SIMV</t>
  </si>
  <si>
    <t>13b</t>
  </si>
  <si>
    <t>3.29.25 KVN SIMV</t>
  </si>
  <si>
    <t>ARORP 2025 Content Studio Services</t>
  </si>
  <si>
    <t>Mary Claire Imbro</t>
  </si>
  <si>
    <t>E</t>
  </si>
  <si>
    <t>1.26.24 exp reimb</t>
  </si>
  <si>
    <t>Tcprint Solutions Inc.</t>
  </si>
  <si>
    <t>227689</t>
  </si>
  <si>
    <t>230936</t>
  </si>
  <si>
    <t>ReviveAR Business Cards</t>
  </si>
  <si>
    <t>1.29.24 CCC SIMV</t>
  </si>
  <si>
    <t>11.29.24 KVN SIMV</t>
  </si>
  <si>
    <t>Worksome USA Inc</t>
  </si>
  <si>
    <t>INV103130</t>
  </si>
  <si>
    <t>INV104837</t>
  </si>
  <si>
    <t>INV108622</t>
  </si>
  <si>
    <t>INV120810</t>
  </si>
  <si>
    <t>INV133173</t>
  </si>
  <si>
    <t>English Recording Services</t>
  </si>
  <si>
    <t>INV111385</t>
  </si>
  <si>
    <t>INV123033</t>
  </si>
  <si>
    <t>INV131174</t>
  </si>
  <si>
    <t>2.29.24 CCC SIMV</t>
  </si>
  <si>
    <t>3.1.24 exp reimb</t>
  </si>
  <si>
    <t>American Express (SI-EQ-Trac-LTD)</t>
  </si>
  <si>
    <t>SI February 2024</t>
  </si>
  <si>
    <t>Precision Print Solutions, Inc</t>
  </si>
  <si>
    <t>I30648</t>
  </si>
  <si>
    <t>INV115316</t>
  </si>
  <si>
    <t>TOTAL PRODUCTION</t>
  </si>
  <si>
    <t>Project Title: 23-128 ReviveAR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</si>
</sst>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m/d/yyyy"/>
  </numFmts>
  <fonts count="24" x14ac:knownFonts="1">
    <font>
      <sz val="10"/>
      <color rgb="FF000000"/>
      <name val="Arial"/>
      <scheme val="minor"/>
    </font>
    <font>
      <b/>
      <sz val="11"/>
      <color theme="1"/>
      <name val="Calibri"/>
      <family val="2"/>
    </font>
    <font>
      <sz val="11"/>
      <color theme="1"/>
      <name val="Calibri"/>
      <family val="2"/>
    </font>
    <font>
      <b/>
      <u/>
      <sz val="11"/>
      <color rgb="FF0000FF"/>
      <name val="Calibri"/>
      <family val="2"/>
    </font>
    <font>
      <i/>
      <sz val="11"/>
      <color theme="1"/>
      <name val="Calibri"/>
      <family val="2"/>
    </font>
    <font>
      <u/>
      <sz val="11"/>
      <color rgb="FF0000FF"/>
      <name val="Calibri"/>
      <family val="2"/>
    </font>
    <font>
      <b/>
      <sz val="10"/>
      <color rgb="FF000000"/>
      <name val="Calibri"/>
      <family val="2"/>
    </font>
    <font>
      <sz val="10"/>
      <name val="Arial"/>
      <family val="2"/>
    </font>
    <font>
      <sz val="12"/>
      <color rgb="FF000000"/>
      <name val="Calibri"/>
      <family val="2"/>
    </font>
    <font>
      <sz val="10"/>
      <color theme="1"/>
      <name val="Calibri"/>
      <family val="2"/>
    </font>
    <font>
      <sz val="10"/>
      <color rgb="FF000000"/>
      <name val="Calibri"/>
      <family val="2"/>
    </font>
    <font>
      <b/>
      <sz val="10"/>
      <color theme="1"/>
      <name val="Calibri"/>
      <family val="2"/>
    </font>
    <font>
      <b/>
      <sz val="10"/>
      <color theme="1"/>
      <name val="Arial"/>
      <family val="2"/>
    </font>
    <font>
      <b/>
      <sz val="8"/>
      <color theme="1"/>
      <name val="Arial"/>
      <family val="2"/>
    </font>
    <font>
      <b/>
      <sz val="9"/>
      <color theme="1"/>
      <name val="Calibri"/>
      <family val="2"/>
    </font>
    <font>
      <sz val="10"/>
      <color theme="1"/>
      <name val="Arial"/>
      <family val="2"/>
    </font>
    <font>
      <b/>
      <sz val="8"/>
      <color rgb="FF0173C7"/>
      <name val="Arial"/>
      <family val="2"/>
    </font>
    <font>
      <sz val="8"/>
      <color rgb="FF000000"/>
      <name val="Arial"/>
      <family val="2"/>
    </font>
    <font>
      <sz val="8"/>
      <color theme="1"/>
      <name val="Arial"/>
      <family val="2"/>
    </font>
    <font>
      <sz val="10"/>
      <color theme="1"/>
      <name val="Arial"/>
      <family val="2"/>
      <scheme val="minor"/>
    </font>
    <font>
      <b/>
      <sz val="8"/>
      <color rgb="FF000000"/>
      <name val="Arial"/>
      <family val="2"/>
    </font>
    <font>
      <sz val="10"/>
      <color rgb="FF000000"/>
      <name val="Arial"/>
      <family val="2"/>
    </font>
    <font>
      <sz val="11"/>
      <name val="Calibri"/>
      <family val="2"/>
    </font>
    <font>
      <u/>
      <sz val="11"/>
      <color rgb="FF1155CC"/>
      <name val="Calibri"/>
      <family val="2"/>
    </font>
  </fonts>
  <fills count="13">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rgb="FFFFF2CC"/>
        <bgColor rgb="FFFFF2CC"/>
      </patternFill>
    </fill>
    <fill>
      <patternFill patternType="solid">
        <fgColor rgb="FFC9DAF8"/>
        <bgColor rgb="FFC9DAF8"/>
      </patternFill>
    </fill>
    <fill>
      <patternFill patternType="solid">
        <fgColor rgb="FFEAD1DC"/>
        <bgColor rgb="FFEAD1DC"/>
      </patternFill>
    </fill>
    <fill>
      <patternFill patternType="solid">
        <fgColor rgb="FFD9EAD3"/>
        <bgColor rgb="FFD9EAD3"/>
      </patternFill>
    </fill>
    <fill>
      <patternFill patternType="solid">
        <fgColor rgb="FFF0F0F0"/>
        <bgColor rgb="FFF0F0F0"/>
      </patternFill>
    </fill>
    <fill>
      <patternFill patternType="solid">
        <fgColor rgb="FFD3D3D3"/>
        <bgColor rgb="FFD3D3D3"/>
      </patternFill>
    </fill>
    <fill>
      <patternFill patternType="solid">
        <fgColor rgb="FF92D050"/>
        <bgColor rgb="FF92D050"/>
      </patternFill>
    </fill>
    <fill>
      <patternFill patternType="solid">
        <fgColor rgb="FFFFFF00"/>
        <bgColor rgb="FFFFFF0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right/>
      <top style="thin">
        <color rgb="FF000000"/>
      </top>
      <bottom/>
      <diagonal/>
    </border>
    <border>
      <left/>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9A9A9"/>
      </left>
      <right/>
      <top style="thin">
        <color rgb="FFA9A9A9"/>
      </top>
      <bottom style="thin">
        <color rgb="FFA9A9A9"/>
      </bottom>
      <diagonal/>
    </border>
    <border>
      <left style="thin">
        <color rgb="FFA9A9A9"/>
      </left>
      <right/>
      <top style="thin">
        <color rgb="FFA9A9A9"/>
      </top>
      <bottom/>
      <diagonal/>
    </border>
    <border>
      <left style="thin">
        <color rgb="FFA9A9A9"/>
      </left>
      <right/>
      <top style="thin">
        <color rgb="FFA9A9A9"/>
      </top>
      <bottom/>
      <diagonal/>
    </border>
    <border>
      <left/>
      <right style="thin">
        <color rgb="FFA9A9A9"/>
      </right>
      <top style="thin">
        <color rgb="FFA9A9A9"/>
      </top>
      <bottom/>
      <diagonal/>
    </border>
    <border>
      <left style="thin">
        <color rgb="FFA9A9A9"/>
      </left>
      <right style="thin">
        <color rgb="FFA9A9A9"/>
      </right>
      <top style="thin">
        <color rgb="FFA9A9A9"/>
      </top>
      <bottom/>
      <diagonal/>
    </border>
  </borders>
  <cellStyleXfs count="1">
    <xf numFmtId="0" fontId="0" fillId="0" borderId="0"/>
  </cellStyleXfs>
  <cellXfs count="118">
    <xf numFmtId="0" fontId="0" fillId="0" borderId="0" xfId="0"/>
    <xf numFmtId="0" fontId="1" fillId="0" borderId="0" xfId="0" applyFont="1" applyAlignment="1">
      <alignment wrapText="1"/>
    </xf>
    <xf numFmtId="44" fontId="2" fillId="0" borderId="0" xfId="0" applyNumberFormat="1" applyFont="1"/>
    <xf numFmtId="0" fontId="2" fillId="0" borderId="0" xfId="0" applyFont="1" applyAlignment="1">
      <alignment vertical="center" wrapText="1"/>
    </xf>
    <xf numFmtId="0" fontId="2" fillId="0" borderId="0" xfId="0" applyFont="1"/>
    <xf numFmtId="0" fontId="1" fillId="2" borderId="1" xfId="0" applyFont="1" applyFill="1" applyBorder="1" applyAlignment="1">
      <alignment horizontal="center" vertical="center" wrapText="1"/>
    </xf>
    <xf numFmtId="44" fontId="1" fillId="2" borderId="1" xfId="0" applyNumberFormat="1" applyFont="1" applyFill="1" applyBorder="1" applyAlignment="1">
      <alignment horizontal="center" vertical="center" wrapText="1"/>
    </xf>
    <xf numFmtId="0" fontId="2" fillId="0" borderId="1" xfId="0" applyFont="1" applyBorder="1" applyAlignment="1">
      <alignment vertical="center" wrapText="1"/>
    </xf>
    <xf numFmtId="44" fontId="2" fillId="0" borderId="1" xfId="0" applyNumberFormat="1" applyFont="1" applyBorder="1" applyAlignment="1">
      <alignment horizontal="right" vertical="center" wrapText="1"/>
    </xf>
    <xf numFmtId="0" fontId="2" fillId="0" borderId="1" xfId="0" applyFont="1" applyBorder="1" applyAlignment="1">
      <alignment vertical="center"/>
    </xf>
    <xf numFmtId="0" fontId="5" fillId="0" borderId="1" xfId="0" applyFont="1" applyBorder="1" applyAlignment="1">
      <alignment vertical="center" wrapText="1"/>
    </xf>
    <xf numFmtId="44" fontId="1" fillId="2" borderId="1" xfId="0" applyNumberFormat="1" applyFont="1" applyFill="1" applyBorder="1" applyAlignment="1">
      <alignment horizontal="right" wrapText="1"/>
    </xf>
    <xf numFmtId="0" fontId="1" fillId="3" borderId="2" xfId="0" applyFont="1" applyFill="1" applyBorder="1" applyAlignment="1">
      <alignment horizontal="right" vertical="center" wrapText="1"/>
    </xf>
    <xf numFmtId="44" fontId="1" fillId="3" borderId="3" xfId="0" applyNumberFormat="1" applyFont="1" applyFill="1" applyBorder="1" applyAlignment="1">
      <alignment wrapText="1"/>
    </xf>
    <xf numFmtId="0" fontId="1" fillId="4" borderId="2" xfId="0" applyFont="1" applyFill="1" applyBorder="1" applyAlignment="1">
      <alignment horizontal="right" wrapText="1"/>
    </xf>
    <xf numFmtId="44" fontId="1" fillId="4" borderId="3" xfId="0" applyNumberFormat="1" applyFont="1" applyFill="1" applyBorder="1" applyAlignment="1">
      <alignment horizontal="right" wrapText="1"/>
    </xf>
    <xf numFmtId="13" fontId="2" fillId="0" borderId="0" xfId="0" applyNumberFormat="1" applyFont="1"/>
    <xf numFmtId="164" fontId="8" fillId="0" borderId="0" xfId="0" applyNumberFormat="1" applyFont="1" applyAlignment="1">
      <alignment horizontal="center" vertical="center"/>
    </xf>
    <xf numFmtId="0" fontId="9" fillId="0" borderId="0" xfId="0" applyFont="1" applyAlignment="1">
      <alignment horizontal="center" vertical="center"/>
    </xf>
    <xf numFmtId="0" fontId="6" fillId="0" borderId="7" xfId="0" applyFont="1" applyBorder="1" applyAlignment="1">
      <alignment horizontal="center"/>
    </xf>
    <xf numFmtId="164" fontId="6" fillId="0" borderId="7" xfId="0" applyNumberFormat="1" applyFont="1" applyBorder="1" applyAlignment="1">
      <alignment horizontal="center" vertical="center"/>
    </xf>
    <xf numFmtId="0" fontId="6" fillId="0" borderId="7" xfId="0" applyFont="1" applyBorder="1" applyAlignment="1">
      <alignment horizontal="center" vertical="center"/>
    </xf>
    <xf numFmtId="164" fontId="6" fillId="0" borderId="0" xfId="0" applyNumberFormat="1" applyFont="1" applyAlignment="1">
      <alignment horizontal="center" vertical="center"/>
    </xf>
    <xf numFmtId="0" fontId="10" fillId="0" borderId="0" xfId="0" applyFont="1"/>
    <xf numFmtId="164" fontId="10" fillId="0" borderId="0" xfId="0" applyNumberFormat="1" applyFont="1" applyAlignment="1">
      <alignment horizontal="center" vertical="center"/>
    </xf>
    <xf numFmtId="0" fontId="10" fillId="0" borderId="0" xfId="0" applyFont="1" applyAlignment="1">
      <alignment horizontal="center" vertical="center"/>
    </xf>
    <xf numFmtId="0" fontId="6" fillId="0" borderId="0" xfId="0" applyFont="1"/>
    <xf numFmtId="0" fontId="6" fillId="0" borderId="0" xfId="0" applyFont="1" applyAlignment="1">
      <alignment horizontal="center" vertical="center"/>
    </xf>
    <xf numFmtId="0" fontId="11" fillId="0" borderId="0" xfId="0" applyFont="1" applyAlignment="1">
      <alignment horizontal="center" vertical="center"/>
    </xf>
    <xf numFmtId="0" fontId="12" fillId="0" borderId="0" xfId="0" applyFont="1"/>
    <xf numFmtId="164" fontId="8" fillId="0" borderId="8" xfId="0" applyNumberFormat="1" applyFont="1" applyBorder="1" applyAlignment="1">
      <alignment horizontal="center" vertical="center"/>
    </xf>
    <xf numFmtId="0" fontId="11" fillId="5" borderId="9" xfId="0" applyFont="1" applyFill="1" applyBorder="1" applyAlignment="1">
      <alignment horizontal="right"/>
    </xf>
    <xf numFmtId="164" fontId="11" fillId="5" borderId="9" xfId="0" applyNumberFormat="1" applyFont="1" applyFill="1" applyBorder="1" applyAlignment="1">
      <alignment horizontal="center" vertical="center"/>
    </xf>
    <xf numFmtId="4" fontId="11" fillId="5" borderId="9" xfId="0" applyNumberFormat="1" applyFont="1" applyFill="1" applyBorder="1" applyAlignment="1">
      <alignment horizontal="center" vertical="center"/>
    </xf>
    <xf numFmtId="164" fontId="11" fillId="0" borderId="0" xfId="0" applyNumberFormat="1" applyFont="1" applyAlignment="1">
      <alignment horizontal="center" vertical="center"/>
    </xf>
    <xf numFmtId="0" fontId="11" fillId="0" borderId="0" xfId="0" applyFont="1"/>
    <xf numFmtId="164" fontId="9" fillId="0" borderId="0" xfId="0" applyNumberFormat="1" applyFont="1" applyAlignment="1">
      <alignment horizontal="center" vertical="center"/>
    </xf>
    <xf numFmtId="0" fontId="11" fillId="0" borderId="7" xfId="0" applyFont="1" applyBorder="1" applyAlignment="1">
      <alignment horizontal="center"/>
    </xf>
    <xf numFmtId="164" fontId="11" fillId="0" borderId="7"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0" xfId="0" applyFont="1" applyAlignment="1">
      <alignment horizontal="center"/>
    </xf>
    <xf numFmtId="0" fontId="9" fillId="0" borderId="0" xfId="0" applyFont="1"/>
    <xf numFmtId="0" fontId="11" fillId="6" borderId="9" xfId="0" applyFont="1" applyFill="1" applyBorder="1" applyAlignment="1">
      <alignment horizontal="right" vertical="center"/>
    </xf>
    <xf numFmtId="164" fontId="11" fillId="6" borderId="9" xfId="0" applyNumberFormat="1" applyFont="1" applyFill="1" applyBorder="1" applyAlignment="1">
      <alignment horizontal="center" vertical="center"/>
    </xf>
    <xf numFmtId="0" fontId="11" fillId="6" borderId="9" xfId="0" applyFont="1" applyFill="1" applyBorder="1" applyAlignment="1">
      <alignment horizontal="center" vertical="center"/>
    </xf>
    <xf numFmtId="164" fontId="13" fillId="0" borderId="0" xfId="0" applyNumberFormat="1" applyFont="1" applyAlignment="1">
      <alignment horizontal="center" vertical="center"/>
    </xf>
    <xf numFmtId="164" fontId="11" fillId="0" borderId="0" xfId="0" applyNumberFormat="1"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vertical="center"/>
    </xf>
    <xf numFmtId="0" fontId="9" fillId="0" borderId="0" xfId="0" applyFont="1" applyAlignment="1">
      <alignment wrapText="1"/>
    </xf>
    <xf numFmtId="0" fontId="9" fillId="0" borderId="0" xfId="0" applyFont="1" applyAlignment="1">
      <alignment horizontal="center" wrapText="1"/>
    </xf>
    <xf numFmtId="0" fontId="11" fillId="7" borderId="9" xfId="0" applyFont="1" applyFill="1" applyBorder="1" applyAlignment="1">
      <alignment horizontal="right"/>
    </xf>
    <xf numFmtId="164" fontId="11" fillId="7" borderId="9" xfId="0" applyNumberFormat="1" applyFont="1" applyFill="1" applyBorder="1" applyAlignment="1">
      <alignment horizontal="center" vertical="center"/>
    </xf>
    <xf numFmtId="0" fontId="11" fillId="7" borderId="9" xfId="0" applyFont="1" applyFill="1" applyBorder="1" applyAlignment="1">
      <alignment horizontal="center" vertical="center"/>
    </xf>
    <xf numFmtId="0" fontId="11" fillId="8" borderId="9" xfId="0" applyFont="1" applyFill="1" applyBorder="1" applyAlignment="1">
      <alignment horizontal="right"/>
    </xf>
    <xf numFmtId="164" fontId="11" fillId="8" borderId="9" xfId="0" applyNumberFormat="1" applyFont="1" applyFill="1" applyBorder="1" applyAlignment="1">
      <alignment horizontal="center"/>
    </xf>
    <xf numFmtId="0" fontId="11" fillId="8" borderId="9" xfId="0" applyFont="1" applyFill="1" applyBorder="1"/>
    <xf numFmtId="0" fontId="11" fillId="8" borderId="9" xfId="0" applyFont="1" applyFill="1" applyBorder="1" applyAlignment="1">
      <alignment horizontal="center"/>
    </xf>
    <xf numFmtId="164" fontId="11" fillId="8" borderId="9" xfId="0" applyNumberFormat="1" applyFont="1" applyFill="1" applyBorder="1"/>
    <xf numFmtId="0" fontId="15" fillId="0" borderId="0" xfId="0" applyFont="1" applyAlignment="1">
      <alignment horizontal="center" vertical="center"/>
    </xf>
    <xf numFmtId="49" fontId="17" fillId="10" borderId="13" xfId="0" applyNumberFormat="1" applyFont="1" applyFill="1" applyBorder="1" applyAlignment="1">
      <alignment horizontal="center" vertical="center" readingOrder="1"/>
    </xf>
    <xf numFmtId="49" fontId="17" fillId="10" borderId="0" xfId="0" applyNumberFormat="1" applyFont="1" applyFill="1" applyAlignment="1">
      <alignment horizontal="center" vertical="center" readingOrder="1"/>
    </xf>
    <xf numFmtId="49" fontId="17" fillId="10" borderId="0" xfId="0" applyNumberFormat="1" applyFont="1" applyFill="1" applyAlignment="1">
      <alignment horizontal="center" vertical="center"/>
    </xf>
    <xf numFmtId="164" fontId="17" fillId="10" borderId="0" xfId="0" applyNumberFormat="1" applyFont="1" applyFill="1" applyAlignment="1">
      <alignment horizontal="center" vertical="center" readingOrder="1"/>
    </xf>
    <xf numFmtId="49" fontId="17" fillId="0" borderId="13" xfId="0" applyNumberFormat="1" applyFont="1" applyBorder="1" applyAlignment="1">
      <alignment horizontal="center" vertical="center" readingOrder="1"/>
    </xf>
    <xf numFmtId="49" fontId="17" fillId="0" borderId="0" xfId="0" applyNumberFormat="1" applyFont="1" applyAlignment="1">
      <alignment horizontal="center" vertical="center" readingOrder="1"/>
    </xf>
    <xf numFmtId="49" fontId="17" fillId="0" borderId="0" xfId="0" applyNumberFormat="1" applyFont="1" applyAlignment="1">
      <alignment horizontal="center" vertical="center"/>
    </xf>
    <xf numFmtId="1" fontId="17" fillId="0" borderId="0" xfId="0" applyNumberFormat="1" applyFont="1" applyAlignment="1">
      <alignment horizontal="center" vertical="center" readingOrder="1"/>
    </xf>
    <xf numFmtId="164" fontId="17" fillId="11" borderId="0" xfId="0" applyNumberFormat="1" applyFont="1" applyFill="1" applyAlignment="1">
      <alignment horizontal="center" vertical="center" readingOrder="1"/>
    </xf>
    <xf numFmtId="164" fontId="17" fillId="0" borderId="0" xfId="0" applyNumberFormat="1" applyFont="1" applyAlignment="1">
      <alignment horizontal="center" vertical="center" readingOrder="1"/>
    </xf>
    <xf numFmtId="0" fontId="2" fillId="0" borderId="0" xfId="0" applyFont="1" applyAlignment="1">
      <alignment horizontal="center" vertical="center"/>
    </xf>
    <xf numFmtId="49" fontId="18" fillId="0" borderId="13" xfId="0" applyNumberFormat="1" applyFont="1" applyBorder="1" applyAlignment="1">
      <alignment horizontal="center" vertical="center"/>
    </xf>
    <xf numFmtId="49" fontId="18" fillId="0" borderId="0" xfId="0" applyNumberFormat="1" applyFont="1" applyAlignment="1">
      <alignment horizontal="center" vertical="center"/>
    </xf>
    <xf numFmtId="1" fontId="18" fillId="0" borderId="0" xfId="0" applyNumberFormat="1" applyFont="1" applyAlignment="1">
      <alignment horizontal="center" vertical="center"/>
    </xf>
    <xf numFmtId="164" fontId="18" fillId="11" borderId="0" xfId="0" applyNumberFormat="1" applyFont="1" applyFill="1" applyAlignment="1">
      <alignment horizontal="center" vertical="center"/>
    </xf>
    <xf numFmtId="164" fontId="18" fillId="0" borderId="0" xfId="0" applyNumberFormat="1" applyFont="1" applyAlignment="1">
      <alignment horizontal="center" vertical="center"/>
    </xf>
    <xf numFmtId="0" fontId="17" fillId="0" borderId="0" xfId="0" applyFont="1" applyAlignment="1">
      <alignment horizontal="center" vertical="center"/>
    </xf>
    <xf numFmtId="49" fontId="17" fillId="0" borderId="14" xfId="0" applyNumberFormat="1" applyFont="1" applyBorder="1" applyAlignment="1">
      <alignment horizontal="center" vertical="center" readingOrder="1"/>
    </xf>
    <xf numFmtId="0" fontId="18" fillId="0" borderId="0" xfId="0" applyFont="1" applyAlignment="1">
      <alignment horizontal="center" vertical="center"/>
    </xf>
    <xf numFmtId="164" fontId="17" fillId="11" borderId="0" xfId="0" applyNumberFormat="1" applyFont="1" applyFill="1" applyAlignment="1">
      <alignment horizontal="center" vertical="center"/>
    </xf>
    <xf numFmtId="0" fontId="13" fillId="0" borderId="0" xfId="0" applyFont="1" applyAlignment="1">
      <alignment horizontal="center" vertical="center"/>
    </xf>
    <xf numFmtId="0" fontId="20" fillId="0" borderId="0" xfId="0" applyFont="1" applyAlignment="1">
      <alignment horizontal="center" vertical="center"/>
    </xf>
    <xf numFmtId="164" fontId="15" fillId="0" borderId="0" xfId="0" applyNumberFormat="1" applyFont="1" applyAlignment="1">
      <alignment horizontal="center" vertical="center"/>
    </xf>
    <xf numFmtId="0" fontId="21" fillId="12" borderId="9" xfId="0" applyFont="1" applyFill="1" applyBorder="1"/>
    <xf numFmtId="49" fontId="18" fillId="10" borderId="9" xfId="0" applyNumberFormat="1" applyFont="1" applyFill="1" applyBorder="1" applyAlignment="1">
      <alignment horizontal="center" vertical="center"/>
    </xf>
    <xf numFmtId="49" fontId="18" fillId="10" borderId="17" xfId="0" applyNumberFormat="1" applyFont="1" applyFill="1" applyBorder="1" applyAlignment="1">
      <alignment horizontal="center"/>
    </xf>
    <xf numFmtId="164" fontId="18" fillId="10" borderId="17" xfId="0" applyNumberFormat="1" applyFont="1" applyFill="1" applyBorder="1" applyAlignment="1">
      <alignment horizontal="center"/>
    </xf>
    <xf numFmtId="49" fontId="18" fillId="11" borderId="17" xfId="0" applyNumberFormat="1" applyFont="1" applyFill="1" applyBorder="1" applyAlignment="1">
      <alignment horizontal="center"/>
    </xf>
    <xf numFmtId="49" fontId="15" fillId="0" borderId="0" xfId="0" applyNumberFormat="1" applyFont="1" applyAlignment="1">
      <alignment horizontal="center" vertical="center"/>
    </xf>
    <xf numFmtId="49" fontId="18" fillId="0" borderId="0" xfId="0" applyNumberFormat="1" applyFont="1" applyAlignment="1">
      <alignment horizontal="center"/>
    </xf>
    <xf numFmtId="165" fontId="18" fillId="0" borderId="0" xfId="0" applyNumberFormat="1" applyFont="1" applyAlignment="1">
      <alignment horizontal="center"/>
    </xf>
    <xf numFmtId="164" fontId="18" fillId="11" borderId="9" xfId="0" applyNumberFormat="1" applyFont="1" applyFill="1" applyBorder="1" applyAlignment="1">
      <alignment horizontal="center"/>
    </xf>
    <xf numFmtId="1" fontId="18" fillId="0" borderId="0" xfId="0" applyNumberFormat="1" applyFont="1" applyAlignment="1">
      <alignment horizontal="center"/>
    </xf>
    <xf numFmtId="164" fontId="18" fillId="11" borderId="0" xfId="0" applyNumberFormat="1" applyFont="1" applyFill="1" applyAlignment="1">
      <alignment horizontal="center"/>
    </xf>
    <xf numFmtId="164" fontId="13" fillId="11" borderId="9" xfId="0" applyNumberFormat="1" applyFont="1" applyFill="1" applyBorder="1" applyAlignment="1">
      <alignment horizontal="center" vertical="center"/>
    </xf>
    <xf numFmtId="0" fontId="21" fillId="0" borderId="0" xfId="0" applyFont="1"/>
    <xf numFmtId="0" fontId="3" fillId="0" borderId="0" xfId="0" applyFont="1" applyAlignment="1">
      <alignment wrapText="1"/>
    </xf>
    <xf numFmtId="0" fontId="0" fillId="0" borderId="0" xfId="0"/>
    <xf numFmtId="0" fontId="4" fillId="0" borderId="0" xfId="0" applyFont="1" applyAlignment="1">
      <alignment wrapText="1"/>
    </xf>
    <xf numFmtId="0" fontId="6" fillId="5" borderId="4" xfId="0" applyFont="1" applyFill="1" applyBorder="1" applyAlignment="1">
      <alignment horizontal="left" wrapText="1"/>
    </xf>
    <xf numFmtId="0" fontId="7" fillId="0" borderId="5" xfId="0" applyFont="1" applyBorder="1"/>
    <xf numFmtId="0" fontId="7" fillId="0" borderId="6" xfId="0" applyFont="1" applyBorder="1"/>
    <xf numFmtId="0" fontId="11" fillId="6" borderId="4" xfId="0" applyFont="1" applyFill="1" applyBorder="1"/>
    <xf numFmtId="0" fontId="14" fillId="7" borderId="4" xfId="0" applyFont="1" applyFill="1" applyBorder="1" applyAlignment="1">
      <alignment vertical="center" wrapText="1"/>
    </xf>
    <xf numFmtId="49" fontId="16" fillId="9" borderId="10" xfId="0" applyNumberFormat="1" applyFont="1" applyFill="1" applyBorder="1" applyAlignment="1">
      <alignment horizontal="center" vertical="center" readingOrder="1"/>
    </xf>
    <xf numFmtId="0" fontId="7" fillId="0" borderId="11" xfId="0" applyFont="1" applyBorder="1"/>
    <xf numFmtId="0" fontId="7" fillId="0" borderId="12" xfId="0" applyFont="1" applyBorder="1"/>
    <xf numFmtId="0" fontId="13" fillId="0" borderId="0" xfId="0" applyFont="1" applyAlignment="1">
      <alignment horizontal="right" vertical="center"/>
    </xf>
    <xf numFmtId="49" fontId="18" fillId="10" borderId="15" xfId="0" applyNumberFormat="1" applyFont="1" applyFill="1" applyBorder="1" applyAlignment="1">
      <alignment horizontal="center"/>
    </xf>
    <xf numFmtId="0" fontId="7" fillId="0" borderId="16" xfId="0" applyFont="1" applyBorder="1"/>
    <xf numFmtId="49" fontId="18" fillId="0" borderId="0" xfId="0" applyNumberFormat="1" applyFont="1" applyAlignment="1">
      <alignment horizontal="center"/>
    </xf>
    <xf numFmtId="0" fontId="15"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center" vertical="center" wrapText="1"/>
    </xf>
    <xf numFmtId="0" fontId="19" fillId="0" borderId="0" xfId="0" applyFont="1" applyAlignment="1">
      <alignment wrapText="1"/>
    </xf>
    <xf numFmtId="0" fontId="1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mhp.si/" TargetMode="External"/><Relationship Id="rId1" Type="http://schemas.openxmlformats.org/officeDocument/2006/relationships/hyperlink" Target="http://mhp.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outlinePr summaryBelow="0" summaryRight="0"/>
    <pageSetUpPr fitToPage="1"/>
  </sheetPr>
  <dimension ref="A1:H1000"/>
  <sheetViews>
    <sheetView workbookViewId="0">
      <pane ySplit="7" topLeftCell="A16" activePane="bottomLeft" state="frozen"/>
      <selection pane="bottomLeft" sqref="A1:H19"/>
    </sheetView>
  </sheetViews>
  <sheetFormatPr baseColWidth="10" defaultColWidth="12.6640625" defaultRowHeight="15" customHeight="1" x14ac:dyDescent="0.15"/>
  <cols>
    <col min="1" max="1" width="21.83203125" customWidth="1"/>
    <col min="2" max="2" width="17.33203125" customWidth="1"/>
    <col min="3" max="3" width="63" customWidth="1"/>
    <col min="4" max="4" width="18.5" customWidth="1"/>
    <col min="5" max="5" width="29.6640625" customWidth="1"/>
    <col min="6" max="6" width="17.6640625" customWidth="1"/>
    <col min="7" max="7" width="24.6640625" customWidth="1"/>
    <col min="8" max="8" width="31.6640625" customWidth="1"/>
  </cols>
  <sheetData>
    <row r="1" spans="1:8" ht="15.75" customHeight="1" x14ac:dyDescent="0.2">
      <c r="A1" s="1" t="s">
        <v>0</v>
      </c>
      <c r="B1" s="2"/>
      <c r="C1" s="3"/>
      <c r="D1" s="2"/>
      <c r="E1" s="4"/>
      <c r="F1" s="2"/>
      <c r="G1" s="4"/>
      <c r="H1" s="4"/>
    </row>
    <row r="2" spans="1:8" ht="15.75" customHeight="1" x14ac:dyDescent="0.2">
      <c r="A2" s="98" t="s">
        <v>359</v>
      </c>
      <c r="B2" s="99"/>
      <c r="C2" s="3"/>
      <c r="D2" s="2"/>
      <c r="E2" s="4"/>
      <c r="F2" s="2"/>
      <c r="G2" s="4"/>
      <c r="H2" s="4"/>
    </row>
    <row r="3" spans="1:8" ht="15.75" customHeight="1" x14ac:dyDescent="0.2">
      <c r="A3" s="1" t="s">
        <v>1</v>
      </c>
      <c r="B3" s="2"/>
      <c r="C3" s="3"/>
      <c r="D3" s="2"/>
      <c r="E3" s="4"/>
      <c r="F3" s="2"/>
      <c r="G3" s="4"/>
      <c r="H3" s="4"/>
    </row>
    <row r="4" spans="1:8" ht="15.75" customHeight="1" x14ac:dyDescent="0.2">
      <c r="A4" s="100"/>
      <c r="B4" s="99"/>
      <c r="C4" s="99"/>
      <c r="D4" s="2"/>
      <c r="E4" s="4"/>
      <c r="F4" s="2"/>
      <c r="G4" s="4"/>
      <c r="H4" s="4"/>
    </row>
    <row r="5" spans="1:8" ht="15.75" customHeight="1" x14ac:dyDescent="0.2">
      <c r="A5" s="4"/>
      <c r="B5" s="2"/>
      <c r="C5" s="3"/>
      <c r="D5" s="2"/>
      <c r="E5" s="4"/>
      <c r="F5" s="2"/>
      <c r="G5" s="4"/>
      <c r="H5" s="4"/>
    </row>
    <row r="6" spans="1:8" ht="15.75" customHeight="1" x14ac:dyDescent="0.2">
      <c r="A6" s="4"/>
      <c r="B6" s="2"/>
      <c r="C6" s="3"/>
      <c r="D6" s="2"/>
      <c r="E6" s="4"/>
      <c r="F6" s="2"/>
      <c r="G6" s="4"/>
      <c r="H6" s="4"/>
    </row>
    <row r="7" spans="1:8" ht="15.75" customHeight="1" x14ac:dyDescent="0.15">
      <c r="A7" s="5" t="s">
        <v>2</v>
      </c>
      <c r="B7" s="6" t="s">
        <v>3</v>
      </c>
      <c r="C7" s="5" t="s">
        <v>4</v>
      </c>
      <c r="D7" s="6" t="s">
        <v>5</v>
      </c>
      <c r="E7" s="5" t="s">
        <v>6</v>
      </c>
      <c r="F7" s="6" t="s">
        <v>7</v>
      </c>
      <c r="G7" s="5" t="s">
        <v>8</v>
      </c>
      <c r="H7" s="5" t="s">
        <v>9</v>
      </c>
    </row>
    <row r="8" spans="1:8" ht="162.75" customHeight="1" x14ac:dyDescent="0.15">
      <c r="A8" s="7" t="s">
        <v>10</v>
      </c>
      <c r="B8" s="8">
        <v>2000</v>
      </c>
      <c r="C8" s="7" t="s">
        <v>11</v>
      </c>
      <c r="D8" s="8">
        <v>2524.75</v>
      </c>
      <c r="E8" s="7" t="s">
        <v>12</v>
      </c>
      <c r="F8" s="8">
        <f t="shared" ref="F8:F16" si="0">SUM(B8-D8)</f>
        <v>-524.75</v>
      </c>
      <c r="G8" s="7"/>
      <c r="H8" s="7" t="s">
        <v>13</v>
      </c>
    </row>
    <row r="9" spans="1:8" ht="78" customHeight="1" x14ac:dyDescent="0.15">
      <c r="A9" s="7" t="s">
        <v>14</v>
      </c>
      <c r="B9" s="8">
        <v>34059</v>
      </c>
      <c r="C9" s="7" t="s">
        <v>15</v>
      </c>
      <c r="D9" s="8">
        <v>16558.5</v>
      </c>
      <c r="E9" s="7" t="s">
        <v>16</v>
      </c>
      <c r="F9" s="8">
        <f t="shared" si="0"/>
        <v>17500.5</v>
      </c>
      <c r="G9" s="7" t="s">
        <v>17</v>
      </c>
      <c r="H9" s="7" t="s">
        <v>13</v>
      </c>
    </row>
    <row r="10" spans="1:8" ht="78" customHeight="1" x14ac:dyDescent="0.15">
      <c r="A10" s="7" t="s">
        <v>18</v>
      </c>
      <c r="B10" s="8">
        <v>15186</v>
      </c>
      <c r="C10" s="7" t="s">
        <v>19</v>
      </c>
      <c r="D10" s="8">
        <v>17614.310000000001</v>
      </c>
      <c r="E10" s="7" t="s">
        <v>20</v>
      </c>
      <c r="F10" s="8">
        <f t="shared" si="0"/>
        <v>-2428.3100000000013</v>
      </c>
      <c r="G10" s="7"/>
      <c r="H10" s="7" t="s">
        <v>13</v>
      </c>
    </row>
    <row r="11" spans="1:8" ht="273" customHeight="1" x14ac:dyDescent="0.15">
      <c r="A11" s="7" t="s">
        <v>21</v>
      </c>
      <c r="B11" s="8">
        <v>48000</v>
      </c>
      <c r="C11" s="7" t="s">
        <v>22</v>
      </c>
      <c r="D11" s="8">
        <v>53473.48</v>
      </c>
      <c r="E11" s="7"/>
      <c r="F11" s="8">
        <f t="shared" si="0"/>
        <v>-5473.4800000000032</v>
      </c>
      <c r="G11" s="9"/>
      <c r="H11" s="7" t="s">
        <v>13</v>
      </c>
    </row>
    <row r="12" spans="1:8" ht="78" customHeight="1" x14ac:dyDescent="0.15">
      <c r="A12" s="7" t="s">
        <v>23</v>
      </c>
      <c r="B12" s="8">
        <v>68000</v>
      </c>
      <c r="C12" s="7" t="s">
        <v>24</v>
      </c>
      <c r="D12" s="8">
        <v>61045.84</v>
      </c>
      <c r="E12" s="7"/>
      <c r="F12" s="8">
        <f t="shared" si="0"/>
        <v>6954.1600000000035</v>
      </c>
      <c r="G12" s="7" t="s">
        <v>25</v>
      </c>
      <c r="H12" s="7" t="s">
        <v>13</v>
      </c>
    </row>
    <row r="13" spans="1:8" ht="78" customHeight="1" x14ac:dyDescent="0.15">
      <c r="A13" s="7" t="s">
        <v>26</v>
      </c>
      <c r="B13" s="8">
        <v>80000</v>
      </c>
      <c r="C13" s="7" t="s">
        <v>27</v>
      </c>
      <c r="D13" s="8">
        <v>82116.94</v>
      </c>
      <c r="E13" s="7" t="s">
        <v>28</v>
      </c>
      <c r="F13" s="8">
        <f t="shared" si="0"/>
        <v>-2116.9400000000023</v>
      </c>
      <c r="G13" s="9"/>
      <c r="H13" s="7" t="s">
        <v>13</v>
      </c>
    </row>
    <row r="14" spans="1:8" ht="261" customHeight="1" x14ac:dyDescent="0.15">
      <c r="A14" s="7" t="s">
        <v>29</v>
      </c>
      <c r="B14" s="8">
        <v>18000</v>
      </c>
      <c r="C14" s="10" t="s">
        <v>30</v>
      </c>
      <c r="D14" s="8">
        <v>20898.11</v>
      </c>
      <c r="E14" s="7" t="s">
        <v>31</v>
      </c>
      <c r="F14" s="8">
        <f t="shared" si="0"/>
        <v>-2898.1100000000006</v>
      </c>
      <c r="G14" s="7"/>
      <c r="H14" s="7" t="s">
        <v>13</v>
      </c>
    </row>
    <row r="15" spans="1:8" ht="189" customHeight="1" x14ac:dyDescent="0.15">
      <c r="A15" s="7" t="s">
        <v>32</v>
      </c>
      <c r="B15" s="8">
        <v>21000</v>
      </c>
      <c r="C15" s="7" t="s">
        <v>33</v>
      </c>
      <c r="D15" s="8">
        <v>49647.02</v>
      </c>
      <c r="E15" s="7" t="s">
        <v>34</v>
      </c>
      <c r="F15" s="8">
        <f t="shared" si="0"/>
        <v>-28647.019999999997</v>
      </c>
      <c r="G15" s="7"/>
      <c r="H15" s="7" t="s">
        <v>13</v>
      </c>
    </row>
    <row r="16" spans="1:8" ht="222.75" customHeight="1" x14ac:dyDescent="0.15">
      <c r="A16" s="7" t="s">
        <v>35</v>
      </c>
      <c r="B16" s="8">
        <v>10000</v>
      </c>
      <c r="C16" s="10" t="s">
        <v>36</v>
      </c>
      <c r="D16" s="8">
        <v>19107.89</v>
      </c>
      <c r="E16" s="7" t="s">
        <v>37</v>
      </c>
      <c r="F16" s="8">
        <f t="shared" si="0"/>
        <v>-9107.89</v>
      </c>
      <c r="G16" s="9"/>
      <c r="H16" s="7" t="s">
        <v>38</v>
      </c>
    </row>
    <row r="17" spans="1:8" ht="15.75" customHeight="1" x14ac:dyDescent="0.2">
      <c r="A17" s="4"/>
      <c r="B17" s="2"/>
      <c r="C17" s="3"/>
      <c r="D17" s="2"/>
      <c r="E17" s="4"/>
      <c r="F17" s="2"/>
      <c r="G17" s="4"/>
      <c r="H17" s="4"/>
    </row>
    <row r="18" spans="1:8" ht="15.75" customHeight="1" x14ac:dyDescent="0.2">
      <c r="A18" s="4"/>
      <c r="B18" s="2"/>
      <c r="C18" s="3"/>
      <c r="D18" s="2"/>
      <c r="E18" s="4"/>
      <c r="F18" s="2"/>
      <c r="G18" s="4"/>
      <c r="H18" s="4"/>
    </row>
    <row r="19" spans="1:8" ht="15.75" customHeight="1" x14ac:dyDescent="0.2">
      <c r="A19" s="4"/>
      <c r="B19" s="11">
        <f>SUM(B8:B18)</f>
        <v>296245</v>
      </c>
      <c r="C19" s="12" t="s">
        <v>39</v>
      </c>
      <c r="D19" s="13">
        <f>SUM(D8:D16)</f>
        <v>322986.84000000003</v>
      </c>
      <c r="E19" s="14" t="s">
        <v>40</v>
      </c>
      <c r="F19" s="15">
        <f>SUM(F8:F18)</f>
        <v>-26741.84</v>
      </c>
      <c r="G19" s="4"/>
      <c r="H19" s="4"/>
    </row>
    <row r="20" spans="1:8" ht="15.75" customHeight="1" x14ac:dyDescent="0.2">
      <c r="A20" s="4"/>
      <c r="B20" s="2"/>
      <c r="C20" s="3"/>
      <c r="D20" s="2"/>
      <c r="E20" s="4"/>
      <c r="F20" s="2"/>
      <c r="G20" s="4"/>
      <c r="H20" s="4"/>
    </row>
    <row r="21" spans="1:8" ht="15.75" customHeight="1" x14ac:dyDescent="0.2">
      <c r="A21" s="4"/>
      <c r="B21" s="2"/>
      <c r="C21" s="3"/>
      <c r="D21" s="2"/>
      <c r="E21" s="4"/>
      <c r="F21" s="2"/>
      <c r="G21" s="4"/>
      <c r="H21" s="4"/>
    </row>
    <row r="22" spans="1:8" ht="15.75" customHeight="1" x14ac:dyDescent="0.2">
      <c r="A22" s="4"/>
      <c r="B22" s="2"/>
      <c r="C22" s="3"/>
      <c r="D22" s="2"/>
      <c r="E22" s="4"/>
      <c r="F22" s="2"/>
      <c r="G22" s="4"/>
      <c r="H22" s="4"/>
    </row>
    <row r="23" spans="1:8" ht="15.75" customHeight="1" x14ac:dyDescent="0.2">
      <c r="A23" s="4"/>
      <c r="B23" s="2"/>
      <c r="C23" s="3"/>
      <c r="D23" s="2"/>
      <c r="E23" s="4"/>
      <c r="F23" s="2"/>
      <c r="G23" s="4"/>
      <c r="H23" s="4"/>
    </row>
    <row r="24" spans="1:8" ht="15.75" customHeight="1" x14ac:dyDescent="0.2">
      <c r="A24" s="4"/>
      <c r="B24" s="2"/>
      <c r="C24" s="3"/>
      <c r="D24" s="2"/>
      <c r="E24" s="4"/>
      <c r="F24" s="2"/>
      <c r="G24" s="4"/>
      <c r="H24" s="4"/>
    </row>
    <row r="25" spans="1:8" ht="15.75" customHeight="1" x14ac:dyDescent="0.2">
      <c r="A25" s="4"/>
      <c r="B25" s="2"/>
      <c r="C25" s="3"/>
      <c r="D25" s="2"/>
      <c r="E25" s="4"/>
      <c r="F25" s="2"/>
      <c r="G25" s="4"/>
      <c r="H25" s="4"/>
    </row>
    <row r="26" spans="1:8" ht="15.75" customHeight="1" x14ac:dyDescent="0.2">
      <c r="A26" s="4"/>
      <c r="B26" s="2"/>
      <c r="C26" s="3"/>
      <c r="D26" s="16"/>
      <c r="E26" s="4"/>
      <c r="F26" s="2"/>
      <c r="G26" s="4"/>
      <c r="H26" s="4"/>
    </row>
    <row r="27" spans="1:8" ht="15.75" customHeight="1" x14ac:dyDescent="0.2">
      <c r="A27" s="4"/>
      <c r="B27" s="2"/>
      <c r="C27" s="3"/>
      <c r="D27" s="2"/>
      <c r="E27" s="4"/>
      <c r="F27" s="2"/>
      <c r="G27" s="4"/>
      <c r="H27" s="4"/>
    </row>
    <row r="28" spans="1:8" ht="15.75" customHeight="1" x14ac:dyDescent="0.2">
      <c r="A28" s="4"/>
      <c r="B28" s="2"/>
      <c r="C28" s="3"/>
      <c r="D28" s="2"/>
      <c r="E28" s="4"/>
      <c r="F28" s="2"/>
      <c r="G28" s="4"/>
      <c r="H28" s="4"/>
    </row>
    <row r="29" spans="1:8" ht="15.75" customHeight="1" x14ac:dyDescent="0.2">
      <c r="A29" s="4"/>
      <c r="B29" s="2"/>
      <c r="C29" s="3"/>
      <c r="D29" s="2"/>
      <c r="E29" s="4"/>
      <c r="F29" s="2"/>
      <c r="G29" s="4"/>
      <c r="H29" s="4"/>
    </row>
    <row r="30" spans="1:8" ht="15.75" customHeight="1" x14ac:dyDescent="0.2">
      <c r="A30" s="4"/>
      <c r="B30" s="2"/>
      <c r="C30" s="3"/>
      <c r="D30" s="2"/>
      <c r="E30" s="4"/>
      <c r="F30" s="2"/>
      <c r="G30" s="4"/>
      <c r="H30" s="4"/>
    </row>
    <row r="31" spans="1:8" ht="15.75" customHeight="1" x14ac:dyDescent="0.2">
      <c r="A31" s="4"/>
      <c r="B31" s="2"/>
      <c r="C31" s="3"/>
      <c r="D31" s="2"/>
      <c r="E31" s="4"/>
      <c r="F31" s="2"/>
      <c r="G31" s="4"/>
      <c r="H31" s="4"/>
    </row>
    <row r="32" spans="1:8" ht="15.75" customHeight="1" x14ac:dyDescent="0.2">
      <c r="A32" s="4"/>
      <c r="B32" s="2"/>
      <c r="C32" s="3"/>
      <c r="D32" s="2"/>
      <c r="E32" s="4"/>
      <c r="F32" s="2"/>
      <c r="G32" s="4"/>
      <c r="H32" s="4"/>
    </row>
    <row r="33" spans="1:8" ht="15.75" customHeight="1" x14ac:dyDescent="0.2">
      <c r="A33" s="4"/>
      <c r="B33" s="2"/>
      <c r="C33" s="3"/>
      <c r="D33" s="2"/>
      <c r="E33" s="4"/>
      <c r="F33" s="2"/>
      <c r="G33" s="4"/>
      <c r="H33" s="4"/>
    </row>
    <row r="34" spans="1:8" ht="15.75" customHeight="1" x14ac:dyDescent="0.2">
      <c r="A34" s="4"/>
      <c r="B34" s="2"/>
      <c r="C34" s="3"/>
      <c r="D34" s="2"/>
      <c r="E34" s="4"/>
      <c r="F34" s="2"/>
      <c r="G34" s="4"/>
      <c r="H34" s="4"/>
    </row>
    <row r="35" spans="1:8" ht="15.75" customHeight="1" x14ac:dyDescent="0.2">
      <c r="A35" s="4"/>
      <c r="B35" s="2"/>
      <c r="C35" s="3"/>
      <c r="D35" s="2"/>
      <c r="E35" s="4"/>
      <c r="F35" s="2"/>
      <c r="G35" s="4"/>
      <c r="H35" s="4"/>
    </row>
    <row r="36" spans="1:8" ht="15.75" customHeight="1" x14ac:dyDescent="0.2">
      <c r="A36" s="4"/>
      <c r="B36" s="2"/>
      <c r="C36" s="3"/>
      <c r="D36" s="2"/>
      <c r="E36" s="4"/>
      <c r="F36" s="2"/>
      <c r="G36" s="4"/>
      <c r="H36" s="4"/>
    </row>
    <row r="37" spans="1:8" ht="15.75" customHeight="1" x14ac:dyDescent="0.2">
      <c r="A37" s="4"/>
      <c r="B37" s="2"/>
      <c r="C37" s="3"/>
      <c r="D37" s="2"/>
      <c r="E37" s="4"/>
      <c r="F37" s="2"/>
      <c r="G37" s="4"/>
      <c r="H37" s="4"/>
    </row>
    <row r="38" spans="1:8" ht="15.75" customHeight="1" x14ac:dyDescent="0.2">
      <c r="A38" s="4"/>
      <c r="B38" s="2"/>
      <c r="C38" s="3"/>
      <c r="D38" s="2"/>
      <c r="E38" s="4"/>
      <c r="F38" s="2"/>
      <c r="G38" s="4"/>
      <c r="H38" s="4"/>
    </row>
    <row r="39" spans="1:8" ht="15.75" customHeight="1" x14ac:dyDescent="0.2">
      <c r="A39" s="4"/>
      <c r="B39" s="2"/>
      <c r="C39" s="3"/>
      <c r="D39" s="2"/>
      <c r="E39" s="4"/>
      <c r="F39" s="2"/>
      <c r="G39" s="4"/>
      <c r="H39" s="4"/>
    </row>
    <row r="40" spans="1:8" ht="15.75" customHeight="1" x14ac:dyDescent="0.2">
      <c r="A40" s="4"/>
      <c r="B40" s="2"/>
      <c r="C40" s="3"/>
      <c r="D40" s="2"/>
      <c r="E40" s="4"/>
      <c r="F40" s="2"/>
      <c r="G40" s="4"/>
      <c r="H40" s="4"/>
    </row>
    <row r="41" spans="1:8" ht="15.75" customHeight="1" x14ac:dyDescent="0.2">
      <c r="A41" s="4"/>
      <c r="B41" s="2"/>
      <c r="C41" s="3"/>
      <c r="D41" s="2"/>
      <c r="E41" s="4"/>
      <c r="F41" s="2"/>
      <c r="G41" s="4"/>
      <c r="H41" s="4"/>
    </row>
    <row r="42" spans="1:8" ht="15.75" customHeight="1" x14ac:dyDescent="0.2">
      <c r="A42" s="4"/>
      <c r="B42" s="2"/>
      <c r="C42" s="3"/>
      <c r="D42" s="2"/>
      <c r="E42" s="4"/>
      <c r="F42" s="2"/>
      <c r="G42" s="4"/>
      <c r="H42" s="4"/>
    </row>
    <row r="43" spans="1:8" ht="15.75" customHeight="1" x14ac:dyDescent="0.2">
      <c r="A43" s="4"/>
      <c r="B43" s="2"/>
      <c r="C43" s="3"/>
      <c r="D43" s="2"/>
      <c r="E43" s="4"/>
      <c r="F43" s="2"/>
      <c r="G43" s="4"/>
      <c r="H43" s="4"/>
    </row>
    <row r="44" spans="1:8" ht="15.75" customHeight="1" x14ac:dyDescent="0.2">
      <c r="A44" s="4"/>
      <c r="B44" s="2"/>
      <c r="C44" s="3"/>
      <c r="D44" s="2"/>
      <c r="E44" s="4"/>
      <c r="F44" s="2"/>
      <c r="G44" s="4"/>
      <c r="H44" s="4"/>
    </row>
    <row r="45" spans="1:8" ht="15.75" customHeight="1" x14ac:dyDescent="0.2">
      <c r="A45" s="4"/>
      <c r="B45" s="2"/>
      <c r="C45" s="3"/>
      <c r="D45" s="2"/>
      <c r="E45" s="4"/>
      <c r="F45" s="2"/>
      <c r="G45" s="4"/>
      <c r="H45" s="4"/>
    </row>
    <row r="46" spans="1:8" ht="15.75" customHeight="1" x14ac:dyDescent="0.2">
      <c r="A46" s="4"/>
      <c r="B46" s="2"/>
      <c r="C46" s="3"/>
      <c r="D46" s="2"/>
      <c r="E46" s="4"/>
      <c r="F46" s="2"/>
      <c r="G46" s="4"/>
      <c r="H46" s="4"/>
    </row>
    <row r="47" spans="1:8" ht="15.75" customHeight="1" x14ac:dyDescent="0.2">
      <c r="A47" s="4"/>
      <c r="B47" s="2"/>
      <c r="C47" s="3"/>
      <c r="D47" s="2"/>
      <c r="E47" s="4"/>
      <c r="F47" s="2"/>
      <c r="G47" s="4"/>
      <c r="H47" s="4"/>
    </row>
    <row r="48" spans="1:8" ht="15.75" customHeight="1" x14ac:dyDescent="0.2">
      <c r="A48" s="4"/>
      <c r="B48" s="2"/>
      <c r="C48" s="3"/>
      <c r="D48" s="2"/>
      <c r="E48" s="4"/>
      <c r="F48" s="2"/>
      <c r="G48" s="4"/>
      <c r="H48" s="4"/>
    </row>
    <row r="49" spans="1:8" ht="15.75" customHeight="1" x14ac:dyDescent="0.2">
      <c r="A49" s="4"/>
      <c r="B49" s="2"/>
      <c r="C49" s="3"/>
      <c r="D49" s="2"/>
      <c r="E49" s="4"/>
      <c r="F49" s="2"/>
      <c r="G49" s="4"/>
      <c r="H49" s="4"/>
    </row>
    <row r="50" spans="1:8" ht="15.75" customHeight="1" x14ac:dyDescent="0.2">
      <c r="A50" s="4"/>
      <c r="B50" s="2"/>
      <c r="C50" s="3"/>
      <c r="D50" s="2"/>
      <c r="E50" s="4"/>
      <c r="F50" s="2"/>
      <c r="G50" s="4"/>
      <c r="H50" s="4"/>
    </row>
    <row r="51" spans="1:8" ht="15.75" customHeight="1" x14ac:dyDescent="0.2">
      <c r="A51" s="4"/>
      <c r="B51" s="2"/>
      <c r="C51" s="3"/>
      <c r="D51" s="2"/>
      <c r="E51" s="4"/>
      <c r="F51" s="2"/>
      <c r="G51" s="4"/>
      <c r="H51" s="4"/>
    </row>
    <row r="52" spans="1:8" ht="15.75" customHeight="1" x14ac:dyDescent="0.2">
      <c r="A52" s="4"/>
      <c r="B52" s="2"/>
      <c r="C52" s="3"/>
      <c r="D52" s="2"/>
      <c r="E52" s="4"/>
      <c r="F52" s="2"/>
      <c r="G52" s="4"/>
      <c r="H52" s="4"/>
    </row>
    <row r="53" spans="1:8" ht="15.75" customHeight="1" x14ac:dyDescent="0.2">
      <c r="A53" s="4"/>
      <c r="B53" s="2"/>
      <c r="C53" s="3"/>
      <c r="D53" s="2"/>
      <c r="E53" s="4"/>
      <c r="F53" s="2"/>
      <c r="G53" s="4"/>
      <c r="H53" s="4"/>
    </row>
    <row r="54" spans="1:8" ht="15.75" customHeight="1" x14ac:dyDescent="0.2">
      <c r="A54" s="4"/>
      <c r="B54" s="2"/>
      <c r="C54" s="3"/>
      <c r="D54" s="2"/>
      <c r="E54" s="4"/>
      <c r="F54" s="2"/>
      <c r="G54" s="4"/>
      <c r="H54" s="4"/>
    </row>
    <row r="55" spans="1:8" ht="15.75" customHeight="1" x14ac:dyDescent="0.2">
      <c r="A55" s="4"/>
      <c r="B55" s="2"/>
      <c r="C55" s="3"/>
      <c r="D55" s="2"/>
      <c r="E55" s="4"/>
      <c r="F55" s="2"/>
      <c r="G55" s="4"/>
      <c r="H55" s="4"/>
    </row>
    <row r="56" spans="1:8" ht="15.75" customHeight="1" x14ac:dyDescent="0.2">
      <c r="A56" s="4"/>
      <c r="B56" s="2"/>
      <c r="C56" s="3"/>
      <c r="D56" s="2"/>
      <c r="E56" s="4"/>
      <c r="F56" s="2"/>
      <c r="G56" s="4"/>
      <c r="H56" s="4"/>
    </row>
    <row r="57" spans="1:8" ht="15.75" customHeight="1" x14ac:dyDescent="0.2">
      <c r="A57" s="4"/>
      <c r="B57" s="2"/>
      <c r="C57" s="3"/>
      <c r="D57" s="2"/>
      <c r="E57" s="4"/>
      <c r="F57" s="2"/>
      <c r="G57" s="4"/>
      <c r="H57" s="4"/>
    </row>
    <row r="58" spans="1:8" ht="15.75" customHeight="1" x14ac:dyDescent="0.2">
      <c r="A58" s="4"/>
      <c r="B58" s="2"/>
      <c r="C58" s="3"/>
      <c r="D58" s="2"/>
      <c r="E58" s="4"/>
      <c r="F58" s="2"/>
      <c r="G58" s="4"/>
      <c r="H58" s="4"/>
    </row>
    <row r="59" spans="1:8" ht="15.75" customHeight="1" x14ac:dyDescent="0.2">
      <c r="A59" s="4"/>
      <c r="B59" s="2"/>
      <c r="C59" s="3"/>
      <c r="D59" s="2"/>
      <c r="E59" s="4"/>
      <c r="F59" s="2"/>
      <c r="G59" s="4"/>
      <c r="H59" s="4"/>
    </row>
    <row r="60" spans="1:8" ht="15.75" customHeight="1" x14ac:dyDescent="0.2">
      <c r="A60" s="4"/>
      <c r="B60" s="2"/>
      <c r="C60" s="3"/>
      <c r="D60" s="2"/>
      <c r="E60" s="4"/>
      <c r="F60" s="2"/>
      <c r="G60" s="4"/>
      <c r="H60" s="4"/>
    </row>
    <row r="61" spans="1:8" ht="15.75" customHeight="1" x14ac:dyDescent="0.2">
      <c r="A61" s="4"/>
      <c r="B61" s="2"/>
      <c r="C61" s="3"/>
      <c r="D61" s="2"/>
      <c r="E61" s="4"/>
      <c r="F61" s="2"/>
      <c r="G61" s="4"/>
      <c r="H61" s="4"/>
    </row>
    <row r="62" spans="1:8" ht="15.75" customHeight="1" x14ac:dyDescent="0.2">
      <c r="A62" s="4"/>
      <c r="B62" s="2"/>
      <c r="C62" s="3"/>
      <c r="D62" s="2"/>
      <c r="E62" s="4"/>
      <c r="F62" s="2"/>
      <c r="G62" s="4"/>
      <c r="H62" s="4"/>
    </row>
    <row r="63" spans="1:8" ht="15.75" customHeight="1" x14ac:dyDescent="0.2">
      <c r="A63" s="4"/>
      <c r="B63" s="2"/>
      <c r="C63" s="3"/>
      <c r="D63" s="2"/>
      <c r="E63" s="4"/>
      <c r="F63" s="2"/>
      <c r="G63" s="4"/>
      <c r="H63" s="4"/>
    </row>
    <row r="64" spans="1:8" ht="15.75" customHeight="1" x14ac:dyDescent="0.2">
      <c r="A64" s="4"/>
      <c r="B64" s="2"/>
      <c r="C64" s="3"/>
      <c r="D64" s="2"/>
      <c r="E64" s="4"/>
      <c r="F64" s="2"/>
      <c r="G64" s="4"/>
      <c r="H64" s="4"/>
    </row>
    <row r="65" spans="1:8" ht="15.75" customHeight="1" x14ac:dyDescent="0.2">
      <c r="A65" s="4"/>
      <c r="B65" s="2"/>
      <c r="C65" s="3"/>
      <c r="D65" s="2"/>
      <c r="E65" s="4"/>
      <c r="F65" s="2"/>
      <c r="G65" s="4"/>
      <c r="H65" s="4"/>
    </row>
    <row r="66" spans="1:8" ht="15.75" customHeight="1" x14ac:dyDescent="0.2">
      <c r="A66" s="4"/>
      <c r="B66" s="2"/>
      <c r="C66" s="3"/>
      <c r="D66" s="2"/>
      <c r="E66" s="4"/>
      <c r="F66" s="2"/>
      <c r="G66" s="4"/>
      <c r="H66" s="4"/>
    </row>
    <row r="67" spans="1:8" ht="15.75" customHeight="1" x14ac:dyDescent="0.2">
      <c r="A67" s="4"/>
      <c r="B67" s="2"/>
      <c r="C67" s="3"/>
      <c r="D67" s="2"/>
      <c r="E67" s="4"/>
      <c r="F67" s="2"/>
      <c r="G67" s="4"/>
      <c r="H67" s="4"/>
    </row>
    <row r="68" spans="1:8" ht="15.75" customHeight="1" x14ac:dyDescent="0.2">
      <c r="A68" s="4"/>
      <c r="B68" s="2"/>
      <c r="C68" s="3"/>
      <c r="D68" s="2"/>
      <c r="E68" s="4"/>
      <c r="F68" s="2"/>
      <c r="G68" s="4"/>
      <c r="H68" s="4"/>
    </row>
    <row r="69" spans="1:8" ht="15.75" customHeight="1" x14ac:dyDescent="0.2">
      <c r="A69" s="4"/>
      <c r="B69" s="2"/>
      <c r="C69" s="3"/>
      <c r="D69" s="2"/>
      <c r="E69" s="4"/>
      <c r="F69" s="2"/>
      <c r="G69" s="4"/>
      <c r="H69" s="4"/>
    </row>
    <row r="70" spans="1:8" ht="15.75" customHeight="1" x14ac:dyDescent="0.2">
      <c r="A70" s="4"/>
      <c r="B70" s="2"/>
      <c r="C70" s="3"/>
      <c r="D70" s="2"/>
      <c r="E70" s="4"/>
      <c r="F70" s="2"/>
      <c r="G70" s="4"/>
      <c r="H70" s="4"/>
    </row>
    <row r="71" spans="1:8" ht="15.75" customHeight="1" x14ac:dyDescent="0.2">
      <c r="A71" s="4"/>
      <c r="B71" s="2"/>
      <c r="C71" s="3"/>
      <c r="D71" s="2"/>
      <c r="E71" s="4"/>
      <c r="F71" s="2"/>
      <c r="G71" s="4"/>
      <c r="H71" s="4"/>
    </row>
    <row r="72" spans="1:8" ht="15.75" customHeight="1" x14ac:dyDescent="0.2">
      <c r="A72" s="4"/>
      <c r="B72" s="2"/>
      <c r="C72" s="3"/>
      <c r="D72" s="2"/>
      <c r="E72" s="4"/>
      <c r="F72" s="2"/>
      <c r="G72" s="4"/>
      <c r="H72" s="4"/>
    </row>
    <row r="73" spans="1:8" ht="15.75" customHeight="1" x14ac:dyDescent="0.2">
      <c r="A73" s="4"/>
      <c r="B73" s="2"/>
      <c r="C73" s="3"/>
      <c r="D73" s="2"/>
      <c r="E73" s="4"/>
      <c r="F73" s="2"/>
      <c r="G73" s="4"/>
      <c r="H73" s="4"/>
    </row>
    <row r="74" spans="1:8" ht="15.75" customHeight="1" x14ac:dyDescent="0.2">
      <c r="A74" s="4"/>
      <c r="B74" s="2"/>
      <c r="C74" s="3"/>
      <c r="D74" s="2"/>
      <c r="E74" s="4"/>
      <c r="F74" s="2"/>
      <c r="G74" s="4"/>
      <c r="H74" s="4"/>
    </row>
    <row r="75" spans="1:8" ht="15.75" customHeight="1" x14ac:dyDescent="0.2">
      <c r="A75" s="4"/>
      <c r="B75" s="2"/>
      <c r="C75" s="3"/>
      <c r="D75" s="2"/>
      <c r="E75" s="4"/>
      <c r="F75" s="2"/>
      <c r="G75" s="4"/>
      <c r="H75" s="4"/>
    </row>
    <row r="76" spans="1:8" ht="15.75" customHeight="1" x14ac:dyDescent="0.2">
      <c r="A76" s="4"/>
      <c r="B76" s="2"/>
      <c r="C76" s="3"/>
      <c r="D76" s="2"/>
      <c r="E76" s="4"/>
      <c r="F76" s="2"/>
      <c r="G76" s="4"/>
      <c r="H76" s="4"/>
    </row>
    <row r="77" spans="1:8" ht="15.75" customHeight="1" x14ac:dyDescent="0.2">
      <c r="A77" s="4"/>
      <c r="B77" s="2"/>
      <c r="C77" s="3"/>
      <c r="D77" s="2"/>
      <c r="E77" s="4"/>
      <c r="F77" s="2"/>
      <c r="G77" s="4"/>
      <c r="H77" s="4"/>
    </row>
    <row r="78" spans="1:8" ht="15.75" customHeight="1" x14ac:dyDescent="0.2">
      <c r="A78" s="4"/>
      <c r="B78" s="2"/>
      <c r="C78" s="3"/>
      <c r="D78" s="2"/>
      <c r="E78" s="4"/>
      <c r="F78" s="2"/>
      <c r="G78" s="4"/>
      <c r="H78" s="4"/>
    </row>
    <row r="79" spans="1:8" ht="15.75" customHeight="1" x14ac:dyDescent="0.2">
      <c r="A79" s="4"/>
      <c r="B79" s="2"/>
      <c r="C79" s="3"/>
      <c r="D79" s="2"/>
      <c r="E79" s="4"/>
      <c r="F79" s="2"/>
      <c r="G79" s="4"/>
      <c r="H79" s="4"/>
    </row>
    <row r="80" spans="1:8" ht="15.75" customHeight="1" x14ac:dyDescent="0.2">
      <c r="A80" s="4"/>
      <c r="B80" s="2"/>
      <c r="C80" s="3"/>
      <c r="D80" s="2"/>
      <c r="E80" s="4"/>
      <c r="F80" s="2"/>
      <c r="G80" s="4"/>
      <c r="H80" s="4"/>
    </row>
    <row r="81" spans="1:8" ht="15.75" customHeight="1" x14ac:dyDescent="0.2">
      <c r="A81" s="4"/>
      <c r="B81" s="2"/>
      <c r="C81" s="3"/>
      <c r="D81" s="2"/>
      <c r="E81" s="4"/>
      <c r="F81" s="2"/>
      <c r="G81" s="4"/>
      <c r="H81" s="4"/>
    </row>
    <row r="82" spans="1:8" ht="15.75" customHeight="1" x14ac:dyDescent="0.2">
      <c r="A82" s="4"/>
      <c r="B82" s="2"/>
      <c r="C82" s="3"/>
      <c r="D82" s="2"/>
      <c r="E82" s="4"/>
      <c r="F82" s="2"/>
      <c r="G82" s="4"/>
      <c r="H82" s="4"/>
    </row>
    <row r="83" spans="1:8" ht="15.75" customHeight="1" x14ac:dyDescent="0.2">
      <c r="A83" s="4"/>
      <c r="B83" s="2"/>
      <c r="C83" s="3"/>
      <c r="D83" s="2"/>
      <c r="E83" s="4"/>
      <c r="F83" s="2"/>
      <c r="G83" s="4"/>
      <c r="H83" s="4"/>
    </row>
    <row r="84" spans="1:8" ht="15.75" customHeight="1" x14ac:dyDescent="0.2">
      <c r="A84" s="4"/>
      <c r="B84" s="2"/>
      <c r="C84" s="3"/>
      <c r="D84" s="2"/>
      <c r="E84" s="4"/>
      <c r="F84" s="2"/>
      <c r="G84" s="4"/>
      <c r="H84" s="4"/>
    </row>
    <row r="85" spans="1:8" ht="15.75" customHeight="1" x14ac:dyDescent="0.2">
      <c r="A85" s="4"/>
      <c r="B85" s="2"/>
      <c r="C85" s="3"/>
      <c r="D85" s="2"/>
      <c r="E85" s="4"/>
      <c r="F85" s="2"/>
      <c r="G85" s="4"/>
      <c r="H85" s="4"/>
    </row>
    <row r="86" spans="1:8" ht="15.75" customHeight="1" x14ac:dyDescent="0.2">
      <c r="A86" s="4"/>
      <c r="B86" s="2"/>
      <c r="C86" s="3"/>
      <c r="D86" s="2"/>
      <c r="E86" s="4"/>
      <c r="F86" s="2"/>
      <c r="G86" s="4"/>
      <c r="H86" s="4"/>
    </row>
    <row r="87" spans="1:8" ht="15.75" customHeight="1" x14ac:dyDescent="0.2">
      <c r="A87" s="4"/>
      <c r="B87" s="2"/>
      <c r="C87" s="3"/>
      <c r="D87" s="2"/>
      <c r="E87" s="4"/>
      <c r="F87" s="2"/>
      <c r="G87" s="4"/>
      <c r="H87" s="4"/>
    </row>
    <row r="88" spans="1:8" ht="15.75" customHeight="1" x14ac:dyDescent="0.2">
      <c r="A88" s="4"/>
      <c r="B88" s="2"/>
      <c r="C88" s="3"/>
      <c r="D88" s="2"/>
      <c r="E88" s="4"/>
      <c r="F88" s="2"/>
      <c r="G88" s="4"/>
      <c r="H88" s="4"/>
    </row>
    <row r="89" spans="1:8" ht="15.75" customHeight="1" x14ac:dyDescent="0.2">
      <c r="A89" s="4"/>
      <c r="B89" s="2"/>
      <c r="C89" s="3"/>
      <c r="D89" s="2"/>
      <c r="E89" s="4"/>
      <c r="F89" s="2"/>
      <c r="G89" s="4"/>
      <c r="H89" s="4"/>
    </row>
    <row r="90" spans="1:8" ht="15.75" customHeight="1" x14ac:dyDescent="0.2">
      <c r="A90" s="4"/>
      <c r="B90" s="2"/>
      <c r="C90" s="3"/>
      <c r="D90" s="2"/>
      <c r="E90" s="4"/>
      <c r="F90" s="2"/>
      <c r="G90" s="4"/>
      <c r="H90" s="4"/>
    </row>
    <row r="91" spans="1:8" ht="15.75" customHeight="1" x14ac:dyDescent="0.2">
      <c r="A91" s="4"/>
      <c r="B91" s="2"/>
      <c r="C91" s="3"/>
      <c r="D91" s="2"/>
      <c r="E91" s="4"/>
      <c r="F91" s="2"/>
      <c r="G91" s="4"/>
      <c r="H91" s="4"/>
    </row>
    <row r="92" spans="1:8" ht="15.75" customHeight="1" x14ac:dyDescent="0.2">
      <c r="A92" s="4"/>
      <c r="B92" s="2"/>
      <c r="C92" s="3"/>
      <c r="D92" s="2"/>
      <c r="E92" s="4"/>
      <c r="F92" s="2"/>
      <c r="G92" s="4"/>
      <c r="H92" s="4"/>
    </row>
    <row r="93" spans="1:8" ht="15.75" customHeight="1" x14ac:dyDescent="0.2">
      <c r="A93" s="4"/>
      <c r="B93" s="2"/>
      <c r="C93" s="3"/>
      <c r="D93" s="2"/>
      <c r="E93" s="4"/>
      <c r="F93" s="2"/>
      <c r="G93" s="4"/>
      <c r="H93" s="4"/>
    </row>
    <row r="94" spans="1:8" ht="15.75" customHeight="1" x14ac:dyDescent="0.2">
      <c r="A94" s="4"/>
      <c r="B94" s="2"/>
      <c r="C94" s="3"/>
      <c r="D94" s="2"/>
      <c r="E94" s="4"/>
      <c r="F94" s="2"/>
      <c r="G94" s="4"/>
      <c r="H94" s="4"/>
    </row>
    <row r="95" spans="1:8" ht="15.75" customHeight="1" x14ac:dyDescent="0.2">
      <c r="A95" s="4"/>
      <c r="B95" s="2"/>
      <c r="C95" s="3"/>
      <c r="D95" s="2"/>
      <c r="E95" s="4"/>
      <c r="F95" s="2"/>
      <c r="G95" s="4"/>
      <c r="H95" s="4"/>
    </row>
    <row r="96" spans="1:8" ht="15.75" customHeight="1" x14ac:dyDescent="0.2">
      <c r="A96" s="4"/>
      <c r="B96" s="2"/>
      <c r="C96" s="3"/>
      <c r="D96" s="2"/>
      <c r="E96" s="4"/>
      <c r="F96" s="2"/>
      <c r="G96" s="4"/>
      <c r="H96" s="4"/>
    </row>
    <row r="97" spans="1:8" ht="15.75" customHeight="1" x14ac:dyDescent="0.2">
      <c r="A97" s="4"/>
      <c r="B97" s="2"/>
      <c r="C97" s="3"/>
      <c r="D97" s="2"/>
      <c r="E97" s="4"/>
      <c r="F97" s="2"/>
      <c r="G97" s="4"/>
      <c r="H97" s="4"/>
    </row>
    <row r="98" spans="1:8" ht="15.75" customHeight="1" x14ac:dyDescent="0.2">
      <c r="A98" s="4"/>
      <c r="B98" s="2"/>
      <c r="C98" s="3"/>
      <c r="D98" s="2"/>
      <c r="E98" s="4"/>
      <c r="F98" s="2"/>
      <c r="G98" s="4"/>
      <c r="H98" s="4"/>
    </row>
    <row r="99" spans="1:8" ht="15.75" customHeight="1" x14ac:dyDescent="0.2">
      <c r="A99" s="4"/>
      <c r="B99" s="2"/>
      <c r="C99" s="3"/>
      <c r="D99" s="2"/>
      <c r="E99" s="4"/>
      <c r="F99" s="2"/>
      <c r="G99" s="4"/>
      <c r="H99" s="4"/>
    </row>
    <row r="100" spans="1:8" ht="15.75" customHeight="1" x14ac:dyDescent="0.2">
      <c r="A100" s="4"/>
      <c r="B100" s="2"/>
      <c r="C100" s="3"/>
      <c r="D100" s="2"/>
      <c r="E100" s="4"/>
      <c r="F100" s="2"/>
      <c r="G100" s="4"/>
      <c r="H100" s="4"/>
    </row>
    <row r="101" spans="1:8" ht="15.75" customHeight="1" x14ac:dyDescent="0.2">
      <c r="A101" s="4"/>
      <c r="B101" s="2"/>
      <c r="C101" s="3"/>
      <c r="D101" s="2"/>
      <c r="E101" s="4"/>
      <c r="F101" s="2"/>
      <c r="G101" s="4"/>
      <c r="H101" s="4"/>
    </row>
    <row r="102" spans="1:8" ht="15.75" customHeight="1" x14ac:dyDescent="0.2">
      <c r="A102" s="4"/>
      <c r="B102" s="2"/>
      <c r="C102" s="3"/>
      <c r="D102" s="2"/>
      <c r="E102" s="4"/>
      <c r="F102" s="2"/>
      <c r="G102" s="4"/>
      <c r="H102" s="4"/>
    </row>
    <row r="103" spans="1:8" ht="15.75" customHeight="1" x14ac:dyDescent="0.2">
      <c r="A103" s="4"/>
      <c r="B103" s="2"/>
      <c r="C103" s="3"/>
      <c r="D103" s="2"/>
      <c r="E103" s="4"/>
      <c r="F103" s="2"/>
      <c r="G103" s="4"/>
      <c r="H103" s="4"/>
    </row>
    <row r="104" spans="1:8" ht="15.75" customHeight="1" x14ac:dyDescent="0.2">
      <c r="A104" s="4"/>
      <c r="B104" s="2"/>
      <c r="C104" s="3"/>
      <c r="D104" s="2"/>
      <c r="E104" s="4"/>
      <c r="F104" s="2"/>
      <c r="G104" s="4"/>
      <c r="H104" s="4"/>
    </row>
    <row r="105" spans="1:8" ht="15.75" customHeight="1" x14ac:dyDescent="0.2">
      <c r="A105" s="4"/>
      <c r="B105" s="2"/>
      <c r="C105" s="3"/>
      <c r="D105" s="2"/>
      <c r="E105" s="4"/>
      <c r="F105" s="2"/>
      <c r="G105" s="4"/>
      <c r="H105" s="4"/>
    </row>
    <row r="106" spans="1:8" ht="15.75" customHeight="1" x14ac:dyDescent="0.2">
      <c r="A106" s="4"/>
      <c r="B106" s="2"/>
      <c r="C106" s="3"/>
      <c r="D106" s="2"/>
      <c r="E106" s="4"/>
      <c r="F106" s="2"/>
      <c r="G106" s="4"/>
      <c r="H106" s="4"/>
    </row>
    <row r="107" spans="1:8" ht="15.75" customHeight="1" x14ac:dyDescent="0.2">
      <c r="A107" s="4"/>
      <c r="B107" s="2"/>
      <c r="C107" s="3"/>
      <c r="D107" s="2"/>
      <c r="E107" s="4"/>
      <c r="F107" s="2"/>
      <c r="G107" s="4"/>
      <c r="H107" s="4"/>
    </row>
    <row r="108" spans="1:8" ht="15.75" customHeight="1" x14ac:dyDescent="0.2">
      <c r="A108" s="4"/>
      <c r="B108" s="2"/>
      <c r="C108" s="3"/>
      <c r="D108" s="2"/>
      <c r="E108" s="4"/>
      <c r="F108" s="2"/>
      <c r="G108" s="4"/>
      <c r="H108" s="4"/>
    </row>
    <row r="109" spans="1:8" ht="15.75" customHeight="1" x14ac:dyDescent="0.2">
      <c r="A109" s="4"/>
      <c r="B109" s="2"/>
      <c r="C109" s="3"/>
      <c r="D109" s="2"/>
      <c r="E109" s="4"/>
      <c r="F109" s="2"/>
      <c r="G109" s="4"/>
      <c r="H109" s="4"/>
    </row>
    <row r="110" spans="1:8" ht="15.75" customHeight="1" x14ac:dyDescent="0.2">
      <c r="A110" s="4"/>
      <c r="B110" s="2"/>
      <c r="C110" s="3"/>
      <c r="D110" s="2"/>
      <c r="E110" s="4"/>
      <c r="F110" s="2"/>
      <c r="G110" s="4"/>
      <c r="H110" s="4"/>
    </row>
    <row r="111" spans="1:8" ht="15.75" customHeight="1" x14ac:dyDescent="0.2">
      <c r="A111" s="4"/>
      <c r="B111" s="2"/>
      <c r="C111" s="3"/>
      <c r="D111" s="2"/>
      <c r="E111" s="4"/>
      <c r="F111" s="2"/>
      <c r="G111" s="4"/>
      <c r="H111" s="4"/>
    </row>
    <row r="112" spans="1:8" ht="15.75" customHeight="1" x14ac:dyDescent="0.2">
      <c r="A112" s="4"/>
      <c r="B112" s="2"/>
      <c r="C112" s="3"/>
      <c r="D112" s="2"/>
      <c r="E112" s="4"/>
      <c r="F112" s="2"/>
      <c r="G112" s="4"/>
      <c r="H112" s="4"/>
    </row>
    <row r="113" spans="1:8" ht="15.75" customHeight="1" x14ac:dyDescent="0.2">
      <c r="A113" s="4"/>
      <c r="B113" s="2"/>
      <c r="C113" s="3"/>
      <c r="D113" s="2"/>
      <c r="E113" s="4"/>
      <c r="F113" s="2"/>
      <c r="G113" s="4"/>
      <c r="H113" s="4"/>
    </row>
    <row r="114" spans="1:8" ht="15.75" customHeight="1" x14ac:dyDescent="0.2">
      <c r="A114" s="4"/>
      <c r="B114" s="2"/>
      <c r="C114" s="3"/>
      <c r="D114" s="2"/>
      <c r="E114" s="4"/>
      <c r="F114" s="2"/>
      <c r="G114" s="4"/>
      <c r="H114" s="4"/>
    </row>
    <row r="115" spans="1:8" ht="15.75" customHeight="1" x14ac:dyDescent="0.2">
      <c r="A115" s="4"/>
      <c r="B115" s="2"/>
      <c r="C115" s="3"/>
      <c r="D115" s="2"/>
      <c r="E115" s="4"/>
      <c r="F115" s="2"/>
      <c r="G115" s="4"/>
      <c r="H115" s="4"/>
    </row>
    <row r="116" spans="1:8" ht="15.75" customHeight="1" x14ac:dyDescent="0.2">
      <c r="A116" s="4"/>
      <c r="B116" s="2"/>
      <c r="C116" s="3"/>
      <c r="D116" s="2"/>
      <c r="E116" s="4"/>
      <c r="F116" s="2"/>
      <c r="G116" s="4"/>
      <c r="H116" s="4"/>
    </row>
    <row r="117" spans="1:8" ht="15.75" customHeight="1" x14ac:dyDescent="0.2">
      <c r="A117" s="4"/>
      <c r="B117" s="2"/>
      <c r="C117" s="3"/>
      <c r="D117" s="2"/>
      <c r="E117" s="4"/>
      <c r="F117" s="2"/>
      <c r="G117" s="4"/>
      <c r="H117" s="4"/>
    </row>
    <row r="118" spans="1:8" ht="15.75" customHeight="1" x14ac:dyDescent="0.2">
      <c r="A118" s="4"/>
      <c r="B118" s="2"/>
      <c r="C118" s="3"/>
      <c r="D118" s="2"/>
      <c r="E118" s="4"/>
      <c r="F118" s="2"/>
      <c r="G118" s="4"/>
      <c r="H118" s="4"/>
    </row>
    <row r="119" spans="1:8" ht="15.75" customHeight="1" x14ac:dyDescent="0.2">
      <c r="A119" s="4"/>
      <c r="B119" s="2"/>
      <c r="C119" s="3"/>
      <c r="D119" s="2"/>
      <c r="E119" s="4"/>
      <c r="F119" s="2"/>
      <c r="G119" s="4"/>
      <c r="H119" s="4"/>
    </row>
    <row r="120" spans="1:8" ht="15.75" customHeight="1" x14ac:dyDescent="0.2">
      <c r="A120" s="4"/>
      <c r="B120" s="2"/>
      <c r="C120" s="3"/>
      <c r="D120" s="2"/>
      <c r="E120" s="4"/>
      <c r="F120" s="2"/>
      <c r="G120" s="4"/>
      <c r="H120" s="4"/>
    </row>
    <row r="121" spans="1:8" ht="15.75" customHeight="1" x14ac:dyDescent="0.2">
      <c r="A121" s="4"/>
      <c r="B121" s="2"/>
      <c r="C121" s="3"/>
      <c r="D121" s="2"/>
      <c r="E121" s="4"/>
      <c r="F121" s="2"/>
      <c r="G121" s="4"/>
      <c r="H121" s="4"/>
    </row>
    <row r="122" spans="1:8" ht="15.75" customHeight="1" x14ac:dyDescent="0.2">
      <c r="A122" s="4"/>
      <c r="B122" s="2"/>
      <c r="C122" s="3"/>
      <c r="D122" s="2"/>
      <c r="E122" s="4"/>
      <c r="F122" s="2"/>
      <c r="G122" s="4"/>
      <c r="H122" s="4"/>
    </row>
    <row r="123" spans="1:8" ht="15.75" customHeight="1" x14ac:dyDescent="0.2">
      <c r="A123" s="4"/>
      <c r="B123" s="2"/>
      <c r="C123" s="3"/>
      <c r="D123" s="2"/>
      <c r="E123" s="4"/>
      <c r="F123" s="2"/>
      <c r="G123" s="4"/>
      <c r="H123" s="4"/>
    </row>
    <row r="124" spans="1:8" ht="15.75" customHeight="1" x14ac:dyDescent="0.2">
      <c r="A124" s="4"/>
      <c r="B124" s="2"/>
      <c r="C124" s="3"/>
      <c r="D124" s="2"/>
      <c r="E124" s="4"/>
      <c r="F124" s="2"/>
      <c r="G124" s="4"/>
      <c r="H124" s="4"/>
    </row>
    <row r="125" spans="1:8" ht="15.75" customHeight="1" x14ac:dyDescent="0.2">
      <c r="A125" s="4"/>
      <c r="B125" s="2"/>
      <c r="C125" s="3"/>
      <c r="D125" s="2"/>
      <c r="E125" s="4"/>
      <c r="F125" s="2"/>
      <c r="G125" s="4"/>
      <c r="H125" s="4"/>
    </row>
    <row r="126" spans="1:8" ht="15.75" customHeight="1" x14ac:dyDescent="0.2">
      <c r="A126" s="4"/>
      <c r="B126" s="2"/>
      <c r="C126" s="3"/>
      <c r="D126" s="2"/>
      <c r="E126" s="4"/>
      <c r="F126" s="2"/>
      <c r="G126" s="4"/>
      <c r="H126" s="4"/>
    </row>
    <row r="127" spans="1:8" ht="15.75" customHeight="1" x14ac:dyDescent="0.2">
      <c r="A127" s="4"/>
      <c r="B127" s="2"/>
      <c r="C127" s="3"/>
      <c r="D127" s="2"/>
      <c r="E127" s="4"/>
      <c r="F127" s="2"/>
      <c r="G127" s="4"/>
      <c r="H127" s="4"/>
    </row>
    <row r="128" spans="1:8" ht="15.75" customHeight="1" x14ac:dyDescent="0.2">
      <c r="A128" s="4"/>
      <c r="B128" s="2"/>
      <c r="C128" s="3"/>
      <c r="D128" s="2"/>
      <c r="E128" s="4"/>
      <c r="F128" s="2"/>
      <c r="G128" s="4"/>
      <c r="H128" s="4"/>
    </row>
    <row r="129" spans="1:8" ht="15.75" customHeight="1" x14ac:dyDescent="0.2">
      <c r="A129" s="4"/>
      <c r="B129" s="2"/>
      <c r="C129" s="3"/>
      <c r="D129" s="2"/>
      <c r="E129" s="4"/>
      <c r="F129" s="2"/>
      <c r="G129" s="4"/>
      <c r="H129" s="4"/>
    </row>
    <row r="130" spans="1:8" ht="15.75" customHeight="1" x14ac:dyDescent="0.2">
      <c r="A130" s="4"/>
      <c r="B130" s="2"/>
      <c r="C130" s="3"/>
      <c r="D130" s="2"/>
      <c r="E130" s="4"/>
      <c r="F130" s="2"/>
      <c r="G130" s="4"/>
      <c r="H130" s="4"/>
    </row>
    <row r="131" spans="1:8" ht="15.75" customHeight="1" x14ac:dyDescent="0.2">
      <c r="A131" s="4"/>
      <c r="B131" s="2"/>
      <c r="C131" s="3"/>
      <c r="D131" s="2"/>
      <c r="E131" s="4"/>
      <c r="F131" s="2"/>
      <c r="G131" s="4"/>
      <c r="H131" s="4"/>
    </row>
    <row r="132" spans="1:8" ht="15.75" customHeight="1" x14ac:dyDescent="0.2">
      <c r="A132" s="4"/>
      <c r="B132" s="2"/>
      <c r="C132" s="3"/>
      <c r="D132" s="2"/>
      <c r="E132" s="4"/>
      <c r="F132" s="2"/>
      <c r="G132" s="4"/>
      <c r="H132" s="4"/>
    </row>
    <row r="133" spans="1:8" ht="15.75" customHeight="1" x14ac:dyDescent="0.2">
      <c r="A133" s="4"/>
      <c r="B133" s="2"/>
      <c r="C133" s="3"/>
      <c r="D133" s="2"/>
      <c r="E133" s="4"/>
      <c r="F133" s="2"/>
      <c r="G133" s="4"/>
      <c r="H133" s="4"/>
    </row>
    <row r="134" spans="1:8" ht="15.75" customHeight="1" x14ac:dyDescent="0.2">
      <c r="A134" s="4"/>
      <c r="B134" s="2"/>
      <c r="C134" s="3"/>
      <c r="D134" s="2"/>
      <c r="E134" s="4"/>
      <c r="F134" s="2"/>
      <c r="G134" s="4"/>
      <c r="H134" s="4"/>
    </row>
    <row r="135" spans="1:8" ht="15.75" customHeight="1" x14ac:dyDescent="0.2">
      <c r="A135" s="4"/>
      <c r="B135" s="2"/>
      <c r="C135" s="3"/>
      <c r="D135" s="2"/>
      <c r="E135" s="4"/>
      <c r="F135" s="2"/>
      <c r="G135" s="4"/>
      <c r="H135" s="4"/>
    </row>
    <row r="136" spans="1:8" ht="15.75" customHeight="1" x14ac:dyDescent="0.2">
      <c r="A136" s="4"/>
      <c r="B136" s="2"/>
      <c r="C136" s="3"/>
      <c r="D136" s="2"/>
      <c r="E136" s="4"/>
      <c r="F136" s="2"/>
      <c r="G136" s="4"/>
      <c r="H136" s="4"/>
    </row>
    <row r="137" spans="1:8" ht="15.75" customHeight="1" x14ac:dyDescent="0.2">
      <c r="A137" s="4"/>
      <c r="B137" s="2"/>
      <c r="C137" s="3"/>
      <c r="D137" s="2"/>
      <c r="E137" s="4"/>
      <c r="F137" s="2"/>
      <c r="G137" s="4"/>
      <c r="H137" s="4"/>
    </row>
    <row r="138" spans="1:8" ht="15.75" customHeight="1" x14ac:dyDescent="0.2">
      <c r="A138" s="4"/>
      <c r="B138" s="2"/>
      <c r="C138" s="3"/>
      <c r="D138" s="2"/>
      <c r="E138" s="4"/>
      <c r="F138" s="2"/>
      <c r="G138" s="4"/>
      <c r="H138" s="4"/>
    </row>
    <row r="139" spans="1:8" ht="15.75" customHeight="1" x14ac:dyDescent="0.2">
      <c r="A139" s="4"/>
      <c r="B139" s="2"/>
      <c r="C139" s="3"/>
      <c r="D139" s="2"/>
      <c r="E139" s="4"/>
      <c r="F139" s="2"/>
      <c r="G139" s="4"/>
      <c r="H139" s="4"/>
    </row>
    <row r="140" spans="1:8" ht="15.75" customHeight="1" x14ac:dyDescent="0.2">
      <c r="A140" s="4"/>
      <c r="B140" s="2"/>
      <c r="C140" s="3"/>
      <c r="D140" s="2"/>
      <c r="E140" s="4"/>
      <c r="F140" s="2"/>
      <c r="G140" s="4"/>
      <c r="H140" s="4"/>
    </row>
    <row r="141" spans="1:8" ht="15.75" customHeight="1" x14ac:dyDescent="0.2">
      <c r="A141" s="4"/>
      <c r="B141" s="2"/>
      <c r="C141" s="3"/>
      <c r="D141" s="2"/>
      <c r="E141" s="4"/>
      <c r="F141" s="2"/>
      <c r="G141" s="4"/>
      <c r="H141" s="4"/>
    </row>
    <row r="142" spans="1:8" ht="15.75" customHeight="1" x14ac:dyDescent="0.2">
      <c r="A142" s="4"/>
      <c r="B142" s="2"/>
      <c r="C142" s="3"/>
      <c r="D142" s="2"/>
      <c r="E142" s="4"/>
      <c r="F142" s="2"/>
      <c r="G142" s="4"/>
      <c r="H142" s="4"/>
    </row>
    <row r="143" spans="1:8" ht="15.75" customHeight="1" x14ac:dyDescent="0.2">
      <c r="A143" s="4"/>
      <c r="B143" s="2"/>
      <c r="C143" s="3"/>
      <c r="D143" s="2"/>
      <c r="E143" s="4"/>
      <c r="F143" s="2"/>
      <c r="G143" s="4"/>
      <c r="H143" s="4"/>
    </row>
    <row r="144" spans="1:8" ht="15.75" customHeight="1" x14ac:dyDescent="0.2">
      <c r="A144" s="4"/>
      <c r="B144" s="2"/>
      <c r="C144" s="3"/>
      <c r="D144" s="2"/>
      <c r="E144" s="4"/>
      <c r="F144" s="2"/>
      <c r="G144" s="4"/>
      <c r="H144" s="4"/>
    </row>
    <row r="145" spans="1:8" ht="15.75" customHeight="1" x14ac:dyDescent="0.2">
      <c r="A145" s="4"/>
      <c r="B145" s="2"/>
      <c r="C145" s="3"/>
      <c r="D145" s="2"/>
      <c r="E145" s="4"/>
      <c r="F145" s="2"/>
      <c r="G145" s="4"/>
      <c r="H145" s="4"/>
    </row>
    <row r="146" spans="1:8" ht="15.75" customHeight="1" x14ac:dyDescent="0.2">
      <c r="A146" s="4"/>
      <c r="B146" s="2"/>
      <c r="C146" s="3"/>
      <c r="D146" s="2"/>
      <c r="E146" s="4"/>
      <c r="F146" s="2"/>
      <c r="G146" s="4"/>
      <c r="H146" s="4"/>
    </row>
    <row r="147" spans="1:8" ht="15.75" customHeight="1" x14ac:dyDescent="0.2">
      <c r="A147" s="4"/>
      <c r="B147" s="2"/>
      <c r="C147" s="3"/>
      <c r="D147" s="2"/>
      <c r="E147" s="4"/>
      <c r="F147" s="2"/>
      <c r="G147" s="4"/>
      <c r="H147" s="4"/>
    </row>
    <row r="148" spans="1:8" ht="15.75" customHeight="1" x14ac:dyDescent="0.2">
      <c r="A148" s="4"/>
      <c r="B148" s="2"/>
      <c r="C148" s="3"/>
      <c r="D148" s="2"/>
      <c r="E148" s="4"/>
      <c r="F148" s="2"/>
      <c r="G148" s="4"/>
      <c r="H148" s="4"/>
    </row>
    <row r="149" spans="1:8" ht="15.75" customHeight="1" x14ac:dyDescent="0.2">
      <c r="A149" s="4"/>
      <c r="B149" s="2"/>
      <c r="C149" s="3"/>
      <c r="D149" s="2"/>
      <c r="E149" s="4"/>
      <c r="F149" s="2"/>
      <c r="G149" s="4"/>
      <c r="H149" s="4"/>
    </row>
    <row r="150" spans="1:8" ht="15.75" customHeight="1" x14ac:dyDescent="0.2">
      <c r="A150" s="4"/>
      <c r="B150" s="2"/>
      <c r="C150" s="3"/>
      <c r="D150" s="2"/>
      <c r="E150" s="4"/>
      <c r="F150" s="2"/>
      <c r="G150" s="4"/>
      <c r="H150" s="4"/>
    </row>
    <row r="151" spans="1:8" ht="15.75" customHeight="1" x14ac:dyDescent="0.2">
      <c r="A151" s="4"/>
      <c r="B151" s="2"/>
      <c r="C151" s="3"/>
      <c r="D151" s="2"/>
      <c r="E151" s="4"/>
      <c r="F151" s="2"/>
      <c r="G151" s="4"/>
      <c r="H151" s="4"/>
    </row>
    <row r="152" spans="1:8" ht="15.75" customHeight="1" x14ac:dyDescent="0.2">
      <c r="A152" s="4"/>
      <c r="B152" s="2"/>
      <c r="C152" s="3"/>
      <c r="D152" s="2"/>
      <c r="E152" s="4"/>
      <c r="F152" s="2"/>
      <c r="G152" s="4"/>
      <c r="H152" s="4"/>
    </row>
    <row r="153" spans="1:8" ht="15.75" customHeight="1" x14ac:dyDescent="0.2">
      <c r="A153" s="4"/>
      <c r="B153" s="2"/>
      <c r="C153" s="3"/>
      <c r="D153" s="2"/>
      <c r="E153" s="4"/>
      <c r="F153" s="2"/>
      <c r="G153" s="4"/>
      <c r="H153" s="4"/>
    </row>
    <row r="154" spans="1:8" ht="15.75" customHeight="1" x14ac:dyDescent="0.2">
      <c r="A154" s="4"/>
      <c r="B154" s="2"/>
      <c r="C154" s="3"/>
      <c r="D154" s="2"/>
      <c r="E154" s="4"/>
      <c r="F154" s="2"/>
      <c r="G154" s="4"/>
      <c r="H154" s="4"/>
    </row>
    <row r="155" spans="1:8" ht="15.75" customHeight="1" x14ac:dyDescent="0.2">
      <c r="A155" s="4"/>
      <c r="B155" s="2"/>
      <c r="C155" s="3"/>
      <c r="D155" s="2"/>
      <c r="E155" s="4"/>
      <c r="F155" s="2"/>
      <c r="G155" s="4"/>
      <c r="H155" s="4"/>
    </row>
    <row r="156" spans="1:8" ht="15.75" customHeight="1" x14ac:dyDescent="0.2">
      <c r="A156" s="4"/>
      <c r="B156" s="2"/>
      <c r="C156" s="3"/>
      <c r="D156" s="2"/>
      <c r="E156" s="4"/>
      <c r="F156" s="2"/>
      <c r="G156" s="4"/>
      <c r="H156" s="4"/>
    </row>
    <row r="157" spans="1:8" ht="15.75" customHeight="1" x14ac:dyDescent="0.2">
      <c r="A157" s="4"/>
      <c r="B157" s="2"/>
      <c r="C157" s="3"/>
      <c r="D157" s="2"/>
      <c r="E157" s="4"/>
      <c r="F157" s="2"/>
      <c r="G157" s="4"/>
      <c r="H157" s="4"/>
    </row>
    <row r="158" spans="1:8" ht="15.75" customHeight="1" x14ac:dyDescent="0.2">
      <c r="A158" s="4"/>
      <c r="B158" s="2"/>
      <c r="C158" s="3"/>
      <c r="D158" s="2"/>
      <c r="E158" s="4"/>
      <c r="F158" s="2"/>
      <c r="G158" s="4"/>
      <c r="H158" s="4"/>
    </row>
    <row r="159" spans="1:8" ht="15.75" customHeight="1" x14ac:dyDescent="0.2">
      <c r="A159" s="4"/>
      <c r="B159" s="2"/>
      <c r="C159" s="3"/>
      <c r="D159" s="2"/>
      <c r="E159" s="4"/>
      <c r="F159" s="2"/>
      <c r="G159" s="4"/>
      <c r="H159" s="4"/>
    </row>
    <row r="160" spans="1:8" ht="15.75" customHeight="1" x14ac:dyDescent="0.2">
      <c r="A160" s="4"/>
      <c r="B160" s="2"/>
      <c r="C160" s="3"/>
      <c r="D160" s="2"/>
      <c r="E160" s="4"/>
      <c r="F160" s="2"/>
      <c r="G160" s="4"/>
      <c r="H160" s="4"/>
    </row>
    <row r="161" spans="1:8" ht="15.75" customHeight="1" x14ac:dyDescent="0.2">
      <c r="A161" s="4"/>
      <c r="B161" s="2"/>
      <c r="C161" s="3"/>
      <c r="D161" s="2"/>
      <c r="E161" s="4"/>
      <c r="F161" s="2"/>
      <c r="G161" s="4"/>
      <c r="H161" s="4"/>
    </row>
    <row r="162" spans="1:8" ht="15.75" customHeight="1" x14ac:dyDescent="0.2">
      <c r="A162" s="4"/>
      <c r="B162" s="2"/>
      <c r="C162" s="3"/>
      <c r="D162" s="2"/>
      <c r="E162" s="4"/>
      <c r="F162" s="2"/>
      <c r="G162" s="4"/>
      <c r="H162" s="4"/>
    </row>
    <row r="163" spans="1:8" ht="15.75" customHeight="1" x14ac:dyDescent="0.2">
      <c r="A163" s="4"/>
      <c r="B163" s="2"/>
      <c r="C163" s="3"/>
      <c r="D163" s="2"/>
      <c r="E163" s="4"/>
      <c r="F163" s="2"/>
      <c r="G163" s="4"/>
      <c r="H163" s="4"/>
    </row>
    <row r="164" spans="1:8" ht="15.75" customHeight="1" x14ac:dyDescent="0.2">
      <c r="A164" s="4"/>
      <c r="B164" s="2"/>
      <c r="C164" s="3"/>
      <c r="D164" s="2"/>
      <c r="E164" s="4"/>
      <c r="F164" s="2"/>
      <c r="G164" s="4"/>
      <c r="H164" s="4"/>
    </row>
    <row r="165" spans="1:8" ht="15.75" customHeight="1" x14ac:dyDescent="0.2">
      <c r="A165" s="4"/>
      <c r="B165" s="2"/>
      <c r="C165" s="3"/>
      <c r="D165" s="2"/>
      <c r="E165" s="4"/>
      <c r="F165" s="2"/>
      <c r="G165" s="4"/>
      <c r="H165" s="4"/>
    </row>
    <row r="166" spans="1:8" ht="15.75" customHeight="1" x14ac:dyDescent="0.2">
      <c r="A166" s="4"/>
      <c r="B166" s="2"/>
      <c r="C166" s="3"/>
      <c r="D166" s="2"/>
      <c r="E166" s="4"/>
      <c r="F166" s="2"/>
      <c r="G166" s="4"/>
      <c r="H166" s="4"/>
    </row>
    <row r="167" spans="1:8" ht="15.75" customHeight="1" x14ac:dyDescent="0.2">
      <c r="A167" s="4"/>
      <c r="B167" s="2"/>
      <c r="C167" s="3"/>
      <c r="D167" s="2"/>
      <c r="E167" s="4"/>
      <c r="F167" s="2"/>
      <c r="G167" s="4"/>
      <c r="H167" s="4"/>
    </row>
    <row r="168" spans="1:8" ht="15.75" customHeight="1" x14ac:dyDescent="0.2">
      <c r="A168" s="4"/>
      <c r="B168" s="2"/>
      <c r="C168" s="3"/>
      <c r="D168" s="2"/>
      <c r="E168" s="4"/>
      <c r="F168" s="2"/>
      <c r="G168" s="4"/>
      <c r="H168" s="4"/>
    </row>
    <row r="169" spans="1:8" ht="15.75" customHeight="1" x14ac:dyDescent="0.2">
      <c r="A169" s="4"/>
      <c r="B169" s="2"/>
      <c r="C169" s="3"/>
      <c r="D169" s="2"/>
      <c r="E169" s="4"/>
      <c r="F169" s="2"/>
      <c r="G169" s="4"/>
      <c r="H169" s="4"/>
    </row>
    <row r="170" spans="1:8" ht="15.75" customHeight="1" x14ac:dyDescent="0.2">
      <c r="A170" s="4"/>
      <c r="B170" s="2"/>
      <c r="C170" s="3"/>
      <c r="D170" s="2"/>
      <c r="E170" s="4"/>
      <c r="F170" s="2"/>
      <c r="G170" s="4"/>
      <c r="H170" s="4"/>
    </row>
    <row r="171" spans="1:8" ht="15.75" customHeight="1" x14ac:dyDescent="0.2">
      <c r="A171" s="4"/>
      <c r="B171" s="2"/>
      <c r="C171" s="3"/>
      <c r="D171" s="2"/>
      <c r="E171" s="4"/>
      <c r="F171" s="2"/>
      <c r="G171" s="4"/>
      <c r="H171" s="4"/>
    </row>
    <row r="172" spans="1:8" ht="15.75" customHeight="1" x14ac:dyDescent="0.2">
      <c r="A172" s="4"/>
      <c r="B172" s="2"/>
      <c r="C172" s="3"/>
      <c r="D172" s="2"/>
      <c r="E172" s="4"/>
      <c r="F172" s="2"/>
      <c r="G172" s="4"/>
      <c r="H172" s="4"/>
    </row>
    <row r="173" spans="1:8" ht="15.75" customHeight="1" x14ac:dyDescent="0.2">
      <c r="A173" s="4"/>
      <c r="B173" s="2"/>
      <c r="C173" s="3"/>
      <c r="D173" s="2"/>
      <c r="E173" s="4"/>
      <c r="F173" s="2"/>
      <c r="G173" s="4"/>
      <c r="H173" s="4"/>
    </row>
    <row r="174" spans="1:8" ht="15.75" customHeight="1" x14ac:dyDescent="0.2">
      <c r="A174" s="4"/>
      <c r="B174" s="2"/>
      <c r="C174" s="3"/>
      <c r="D174" s="2"/>
      <c r="E174" s="4"/>
      <c r="F174" s="2"/>
      <c r="G174" s="4"/>
      <c r="H174" s="4"/>
    </row>
    <row r="175" spans="1:8" ht="15.75" customHeight="1" x14ac:dyDescent="0.2">
      <c r="A175" s="4"/>
      <c r="B175" s="2"/>
      <c r="C175" s="3"/>
      <c r="D175" s="2"/>
      <c r="E175" s="4"/>
      <c r="F175" s="2"/>
      <c r="G175" s="4"/>
      <c r="H175" s="4"/>
    </row>
    <row r="176" spans="1:8" ht="15.75" customHeight="1" x14ac:dyDescent="0.2">
      <c r="A176" s="4"/>
      <c r="B176" s="2"/>
      <c r="C176" s="3"/>
      <c r="D176" s="2"/>
      <c r="E176" s="4"/>
      <c r="F176" s="2"/>
      <c r="G176" s="4"/>
      <c r="H176" s="4"/>
    </row>
    <row r="177" spans="1:8" ht="15.75" customHeight="1" x14ac:dyDescent="0.2">
      <c r="A177" s="4"/>
      <c r="B177" s="2"/>
      <c r="C177" s="3"/>
      <c r="D177" s="2"/>
      <c r="E177" s="4"/>
      <c r="F177" s="2"/>
      <c r="G177" s="4"/>
      <c r="H177" s="4"/>
    </row>
    <row r="178" spans="1:8" ht="15.75" customHeight="1" x14ac:dyDescent="0.2">
      <c r="A178" s="4"/>
      <c r="B178" s="2"/>
      <c r="C178" s="3"/>
      <c r="D178" s="2"/>
      <c r="E178" s="4"/>
      <c r="F178" s="2"/>
      <c r="G178" s="4"/>
      <c r="H178" s="4"/>
    </row>
    <row r="179" spans="1:8" ht="15.75" customHeight="1" x14ac:dyDescent="0.2">
      <c r="A179" s="4"/>
      <c r="B179" s="2"/>
      <c r="C179" s="3"/>
      <c r="D179" s="2"/>
      <c r="E179" s="4"/>
      <c r="F179" s="2"/>
      <c r="G179" s="4"/>
      <c r="H179" s="4"/>
    </row>
    <row r="180" spans="1:8" ht="15.75" customHeight="1" x14ac:dyDescent="0.2">
      <c r="A180" s="4"/>
      <c r="B180" s="2"/>
      <c r="C180" s="3"/>
      <c r="D180" s="2"/>
      <c r="E180" s="4"/>
      <c r="F180" s="2"/>
      <c r="G180" s="4"/>
      <c r="H180" s="4"/>
    </row>
    <row r="181" spans="1:8" ht="15.75" customHeight="1" x14ac:dyDescent="0.2">
      <c r="A181" s="4"/>
      <c r="B181" s="2"/>
      <c r="C181" s="3"/>
      <c r="D181" s="2"/>
      <c r="E181" s="4"/>
      <c r="F181" s="2"/>
      <c r="G181" s="4"/>
      <c r="H181" s="4"/>
    </row>
    <row r="182" spans="1:8" ht="15.75" customHeight="1" x14ac:dyDescent="0.2">
      <c r="A182" s="4"/>
      <c r="B182" s="2"/>
      <c r="C182" s="3"/>
      <c r="D182" s="2"/>
      <c r="E182" s="4"/>
      <c r="F182" s="2"/>
      <c r="G182" s="4"/>
      <c r="H182" s="4"/>
    </row>
    <row r="183" spans="1:8" ht="15.75" customHeight="1" x14ac:dyDescent="0.2">
      <c r="A183" s="4"/>
      <c r="B183" s="2"/>
      <c r="C183" s="3"/>
      <c r="D183" s="2"/>
      <c r="E183" s="4"/>
      <c r="F183" s="2"/>
      <c r="G183" s="4"/>
      <c r="H183" s="4"/>
    </row>
    <row r="184" spans="1:8" ht="15.75" customHeight="1" x14ac:dyDescent="0.2">
      <c r="A184" s="4"/>
      <c r="B184" s="2"/>
      <c r="C184" s="3"/>
      <c r="D184" s="2"/>
      <c r="E184" s="4"/>
      <c r="F184" s="2"/>
      <c r="G184" s="4"/>
      <c r="H184" s="4"/>
    </row>
    <row r="185" spans="1:8" ht="15.75" customHeight="1" x14ac:dyDescent="0.2">
      <c r="A185" s="4"/>
      <c r="B185" s="2"/>
      <c r="C185" s="3"/>
      <c r="D185" s="2"/>
      <c r="E185" s="4"/>
      <c r="F185" s="2"/>
      <c r="G185" s="4"/>
      <c r="H185" s="4"/>
    </row>
    <row r="186" spans="1:8" ht="15.75" customHeight="1" x14ac:dyDescent="0.2">
      <c r="A186" s="4"/>
      <c r="B186" s="2"/>
      <c r="C186" s="3"/>
      <c r="D186" s="2"/>
      <c r="E186" s="4"/>
      <c r="F186" s="2"/>
      <c r="G186" s="4"/>
      <c r="H186" s="4"/>
    </row>
    <row r="187" spans="1:8" ht="15.75" customHeight="1" x14ac:dyDescent="0.2">
      <c r="A187" s="4"/>
      <c r="B187" s="2"/>
      <c r="C187" s="3"/>
      <c r="D187" s="2"/>
      <c r="E187" s="4"/>
      <c r="F187" s="2"/>
      <c r="G187" s="4"/>
      <c r="H187" s="4"/>
    </row>
    <row r="188" spans="1:8" ht="15.75" customHeight="1" x14ac:dyDescent="0.2">
      <c r="A188" s="4"/>
      <c r="B188" s="2"/>
      <c r="C188" s="3"/>
      <c r="D188" s="2"/>
      <c r="E188" s="4"/>
      <c r="F188" s="2"/>
      <c r="G188" s="4"/>
      <c r="H188" s="4"/>
    </row>
    <row r="189" spans="1:8" ht="15.75" customHeight="1" x14ac:dyDescent="0.2">
      <c r="A189" s="4"/>
      <c r="B189" s="2"/>
      <c r="C189" s="3"/>
      <c r="D189" s="2"/>
      <c r="E189" s="4"/>
      <c r="F189" s="2"/>
      <c r="G189" s="4"/>
      <c r="H189" s="4"/>
    </row>
    <row r="190" spans="1:8" ht="15.75" customHeight="1" x14ac:dyDescent="0.2">
      <c r="A190" s="4"/>
      <c r="B190" s="2"/>
      <c r="C190" s="3"/>
      <c r="D190" s="2"/>
      <c r="E190" s="4"/>
      <c r="F190" s="2"/>
      <c r="G190" s="4"/>
      <c r="H190" s="4"/>
    </row>
    <row r="191" spans="1:8" ht="15.75" customHeight="1" x14ac:dyDescent="0.2">
      <c r="A191" s="4"/>
      <c r="B191" s="2"/>
      <c r="C191" s="3"/>
      <c r="D191" s="2"/>
      <c r="E191" s="4"/>
      <c r="F191" s="2"/>
      <c r="G191" s="4"/>
      <c r="H191" s="4"/>
    </row>
    <row r="192" spans="1:8" ht="15.75" customHeight="1" x14ac:dyDescent="0.2">
      <c r="A192" s="4"/>
      <c r="B192" s="2"/>
      <c r="C192" s="3"/>
      <c r="D192" s="2"/>
      <c r="E192" s="4"/>
      <c r="F192" s="2"/>
      <c r="G192" s="4"/>
      <c r="H192" s="4"/>
    </row>
    <row r="193" spans="1:8" ht="15.75" customHeight="1" x14ac:dyDescent="0.2">
      <c r="A193" s="4"/>
      <c r="B193" s="2"/>
      <c r="C193" s="3"/>
      <c r="D193" s="2"/>
      <c r="E193" s="4"/>
      <c r="F193" s="2"/>
      <c r="G193" s="4"/>
      <c r="H193" s="4"/>
    </row>
    <row r="194" spans="1:8" ht="15.75" customHeight="1" x14ac:dyDescent="0.2">
      <c r="A194" s="4"/>
      <c r="B194" s="2"/>
      <c r="C194" s="3"/>
      <c r="D194" s="2"/>
      <c r="E194" s="4"/>
      <c r="F194" s="2"/>
      <c r="G194" s="4"/>
      <c r="H194" s="4"/>
    </row>
    <row r="195" spans="1:8" ht="15.75" customHeight="1" x14ac:dyDescent="0.2">
      <c r="A195" s="4"/>
      <c r="B195" s="2"/>
      <c r="C195" s="3"/>
      <c r="D195" s="2"/>
      <c r="E195" s="4"/>
      <c r="F195" s="2"/>
      <c r="G195" s="4"/>
      <c r="H195" s="4"/>
    </row>
    <row r="196" spans="1:8" ht="15.75" customHeight="1" x14ac:dyDescent="0.2">
      <c r="A196" s="4"/>
      <c r="B196" s="2"/>
      <c r="C196" s="3"/>
      <c r="D196" s="2"/>
      <c r="E196" s="4"/>
      <c r="F196" s="2"/>
      <c r="G196" s="4"/>
      <c r="H196" s="4"/>
    </row>
    <row r="197" spans="1:8" ht="15.75" customHeight="1" x14ac:dyDescent="0.2">
      <c r="A197" s="4"/>
      <c r="B197" s="2"/>
      <c r="C197" s="3"/>
      <c r="D197" s="2"/>
      <c r="E197" s="4"/>
      <c r="F197" s="2"/>
      <c r="G197" s="4"/>
      <c r="H197" s="4"/>
    </row>
    <row r="198" spans="1:8" ht="15.75" customHeight="1" x14ac:dyDescent="0.2">
      <c r="A198" s="4"/>
      <c r="B198" s="2"/>
      <c r="C198" s="3"/>
      <c r="D198" s="2"/>
      <c r="E198" s="4"/>
      <c r="F198" s="2"/>
      <c r="G198" s="4"/>
      <c r="H198" s="4"/>
    </row>
    <row r="199" spans="1:8" ht="15.75" customHeight="1" x14ac:dyDescent="0.2">
      <c r="A199" s="4"/>
      <c r="B199" s="2"/>
      <c r="C199" s="3"/>
      <c r="D199" s="2"/>
      <c r="E199" s="4"/>
      <c r="F199" s="2"/>
      <c r="G199" s="4"/>
      <c r="H199" s="4"/>
    </row>
    <row r="200" spans="1:8" ht="15.75" customHeight="1" x14ac:dyDescent="0.2">
      <c r="A200" s="4"/>
      <c r="B200" s="2"/>
      <c r="C200" s="3"/>
      <c r="D200" s="2"/>
      <c r="E200" s="4"/>
      <c r="F200" s="2"/>
      <c r="G200" s="4"/>
      <c r="H200" s="4"/>
    </row>
    <row r="201" spans="1:8" ht="15.75" customHeight="1" x14ac:dyDescent="0.2">
      <c r="A201" s="4"/>
      <c r="B201" s="2"/>
      <c r="C201" s="3"/>
      <c r="D201" s="2"/>
      <c r="E201" s="4"/>
      <c r="F201" s="2"/>
      <c r="G201" s="4"/>
      <c r="H201" s="4"/>
    </row>
    <row r="202" spans="1:8" ht="15.75" customHeight="1" x14ac:dyDescent="0.2">
      <c r="A202" s="4"/>
      <c r="B202" s="2"/>
      <c r="C202" s="3"/>
      <c r="D202" s="2"/>
      <c r="E202" s="4"/>
      <c r="F202" s="2"/>
      <c r="G202" s="4"/>
      <c r="H202" s="4"/>
    </row>
    <row r="203" spans="1:8" ht="15.75" customHeight="1" x14ac:dyDescent="0.2">
      <c r="A203" s="4"/>
      <c r="B203" s="2"/>
      <c r="C203" s="3"/>
      <c r="D203" s="2"/>
      <c r="E203" s="4"/>
      <c r="F203" s="2"/>
      <c r="G203" s="4"/>
      <c r="H203" s="4"/>
    </row>
    <row r="204" spans="1:8" ht="15.75" customHeight="1" x14ac:dyDescent="0.2">
      <c r="A204" s="4"/>
      <c r="B204" s="2"/>
      <c r="C204" s="3"/>
      <c r="D204" s="2"/>
      <c r="E204" s="4"/>
      <c r="F204" s="2"/>
      <c r="G204" s="4"/>
      <c r="H204" s="4"/>
    </row>
    <row r="205" spans="1:8" ht="15.75" customHeight="1" x14ac:dyDescent="0.2">
      <c r="A205" s="4"/>
      <c r="B205" s="2"/>
      <c r="C205" s="3"/>
      <c r="D205" s="2"/>
      <c r="E205" s="4"/>
      <c r="F205" s="2"/>
      <c r="G205" s="4"/>
      <c r="H205" s="4"/>
    </row>
    <row r="206" spans="1:8" ht="15.75" customHeight="1" x14ac:dyDescent="0.2">
      <c r="A206" s="4"/>
      <c r="B206" s="2"/>
      <c r="C206" s="3"/>
      <c r="D206" s="2"/>
      <c r="E206" s="4"/>
      <c r="F206" s="2"/>
      <c r="G206" s="4"/>
      <c r="H206" s="4"/>
    </row>
    <row r="207" spans="1:8" ht="15.75" customHeight="1" x14ac:dyDescent="0.2">
      <c r="A207" s="4"/>
      <c r="B207" s="2"/>
      <c r="C207" s="3"/>
      <c r="D207" s="2"/>
      <c r="E207" s="4"/>
      <c r="F207" s="2"/>
      <c r="G207" s="4"/>
      <c r="H207" s="4"/>
    </row>
    <row r="208" spans="1:8" ht="15.75" customHeight="1" x14ac:dyDescent="0.2">
      <c r="A208" s="4"/>
      <c r="B208" s="2"/>
      <c r="C208" s="3"/>
      <c r="D208" s="2"/>
      <c r="E208" s="4"/>
      <c r="F208" s="2"/>
      <c r="G208" s="4"/>
      <c r="H208" s="4"/>
    </row>
    <row r="209" spans="1:8" ht="15.75" customHeight="1" x14ac:dyDescent="0.2">
      <c r="A209" s="4"/>
      <c r="B209" s="2"/>
      <c r="C209" s="3"/>
      <c r="D209" s="2"/>
      <c r="E209" s="4"/>
      <c r="F209" s="2"/>
      <c r="G209" s="4"/>
      <c r="H209" s="4"/>
    </row>
    <row r="210" spans="1:8" ht="15.75" customHeight="1" x14ac:dyDescent="0.2">
      <c r="A210" s="4"/>
      <c r="B210" s="2"/>
      <c r="C210" s="3"/>
      <c r="D210" s="2"/>
      <c r="E210" s="4"/>
      <c r="F210" s="2"/>
      <c r="G210" s="4"/>
      <c r="H210" s="4"/>
    </row>
    <row r="211" spans="1:8" ht="15.75" customHeight="1" x14ac:dyDescent="0.2">
      <c r="A211" s="4"/>
      <c r="B211" s="2"/>
      <c r="C211" s="3"/>
      <c r="D211" s="2"/>
      <c r="E211" s="4"/>
      <c r="F211" s="2"/>
      <c r="G211" s="4"/>
      <c r="H211" s="4"/>
    </row>
    <row r="212" spans="1:8" ht="15.75" customHeight="1" x14ac:dyDescent="0.2">
      <c r="A212" s="4"/>
      <c r="B212" s="2"/>
      <c r="C212" s="3"/>
      <c r="D212" s="2"/>
      <c r="E212" s="4"/>
      <c r="F212" s="2"/>
      <c r="G212" s="4"/>
      <c r="H212" s="4"/>
    </row>
    <row r="213" spans="1:8" ht="15.75" customHeight="1" x14ac:dyDescent="0.2">
      <c r="A213" s="4"/>
      <c r="B213" s="2"/>
      <c r="C213" s="3"/>
      <c r="D213" s="2"/>
      <c r="E213" s="4"/>
      <c r="F213" s="2"/>
      <c r="G213" s="4"/>
      <c r="H213" s="4"/>
    </row>
    <row r="214" spans="1:8" ht="15.75" customHeight="1" x14ac:dyDescent="0.2">
      <c r="A214" s="4"/>
      <c r="B214" s="2"/>
      <c r="C214" s="3"/>
      <c r="D214" s="2"/>
      <c r="E214" s="4"/>
      <c r="F214" s="2"/>
      <c r="G214" s="4"/>
      <c r="H214" s="4"/>
    </row>
    <row r="215" spans="1:8" ht="15.75" customHeight="1" x14ac:dyDescent="0.2">
      <c r="A215" s="4"/>
      <c r="B215" s="2"/>
      <c r="C215" s="3"/>
      <c r="D215" s="2"/>
      <c r="E215" s="4"/>
      <c r="F215" s="2"/>
      <c r="G215" s="4"/>
      <c r="H215" s="4"/>
    </row>
    <row r="216" spans="1:8" ht="15.75" customHeight="1" x14ac:dyDescent="0.2">
      <c r="A216" s="4"/>
      <c r="B216" s="2"/>
      <c r="C216" s="3"/>
      <c r="D216" s="2"/>
      <c r="E216" s="4"/>
      <c r="F216" s="2"/>
      <c r="G216" s="4"/>
      <c r="H216" s="4"/>
    </row>
    <row r="217" spans="1:8" ht="15.75" customHeight="1" x14ac:dyDescent="0.2">
      <c r="A217" s="4"/>
      <c r="B217" s="2"/>
      <c r="C217" s="3"/>
      <c r="D217" s="2"/>
      <c r="E217" s="4"/>
      <c r="F217" s="2"/>
      <c r="G217" s="4"/>
      <c r="H217" s="4"/>
    </row>
    <row r="218" spans="1:8" ht="15.75" customHeight="1" x14ac:dyDescent="0.2">
      <c r="A218" s="4"/>
      <c r="B218" s="2"/>
      <c r="C218" s="3"/>
      <c r="D218" s="2"/>
      <c r="E218" s="4"/>
      <c r="F218" s="2"/>
      <c r="G218" s="4"/>
      <c r="H218" s="4"/>
    </row>
    <row r="219" spans="1:8" ht="15.75" customHeight="1" x14ac:dyDescent="0.2">
      <c r="A219" s="4"/>
      <c r="B219" s="2"/>
      <c r="C219" s="3"/>
      <c r="D219" s="2"/>
      <c r="E219" s="4"/>
      <c r="F219" s="2"/>
      <c r="G219" s="4"/>
      <c r="H219" s="4"/>
    </row>
    <row r="220" spans="1:8" ht="15.75" customHeight="1" x14ac:dyDescent="0.2">
      <c r="A220" s="4"/>
      <c r="B220" s="2"/>
      <c r="C220" s="3"/>
      <c r="D220" s="2"/>
      <c r="E220" s="4"/>
      <c r="F220" s="2"/>
      <c r="G220" s="4"/>
      <c r="H220" s="4"/>
    </row>
    <row r="221" spans="1:8" ht="15.75" customHeight="1" x14ac:dyDescent="0.15"/>
    <row r="222" spans="1:8" ht="15.75" customHeight="1" x14ac:dyDescent="0.15"/>
    <row r="223" spans="1:8" ht="15.75" customHeight="1" x14ac:dyDescent="0.15"/>
    <row r="224" spans="1:8" ht="15.75" customHeight="1" x14ac:dyDescent="0.15"/>
    <row r="225" ht="15.75" customHeight="1" x14ac:dyDescent="0.15"/>
    <row r="226" ht="15.75" customHeight="1" x14ac:dyDescent="0.15"/>
    <row r="227" ht="15.75" customHeight="1" x14ac:dyDescent="0.15"/>
    <row r="228" ht="15.75" customHeight="1" x14ac:dyDescent="0.15"/>
    <row r="229" ht="15.75" customHeight="1" x14ac:dyDescent="0.15"/>
    <row r="230" ht="15.75" customHeight="1" x14ac:dyDescent="0.15"/>
    <row r="231" ht="15.75" customHeight="1" x14ac:dyDescent="0.15"/>
    <row r="232" ht="15.75" customHeight="1" x14ac:dyDescent="0.15"/>
    <row r="233" ht="15.75" customHeight="1" x14ac:dyDescent="0.15"/>
    <row r="234" ht="15.75" customHeight="1" x14ac:dyDescent="0.15"/>
    <row r="235" ht="15.75" customHeight="1" x14ac:dyDescent="0.15"/>
    <row r="236" ht="15.75" customHeight="1" x14ac:dyDescent="0.15"/>
    <row r="237" ht="15.75" customHeight="1" x14ac:dyDescent="0.15"/>
    <row r="238" ht="15.75" customHeight="1" x14ac:dyDescent="0.15"/>
    <row r="239" ht="15.75" customHeight="1" x14ac:dyDescent="0.15"/>
    <row r="240" ht="15.75" customHeight="1" x14ac:dyDescent="0.15"/>
    <row r="241" ht="15.75" customHeight="1" x14ac:dyDescent="0.15"/>
    <row r="242" ht="15.75" customHeight="1" x14ac:dyDescent="0.15"/>
    <row r="243" ht="15.75" customHeight="1" x14ac:dyDescent="0.15"/>
    <row r="244" ht="15.75" customHeight="1" x14ac:dyDescent="0.15"/>
    <row r="245" ht="15.75" customHeight="1" x14ac:dyDescent="0.15"/>
    <row r="246" ht="15.75" customHeight="1" x14ac:dyDescent="0.15"/>
    <row r="247" ht="15.75" customHeight="1" x14ac:dyDescent="0.15"/>
    <row r="248" ht="15.75" customHeight="1" x14ac:dyDescent="0.15"/>
    <row r="249" ht="15.75" customHeight="1" x14ac:dyDescent="0.15"/>
    <row r="250" ht="15.75" customHeight="1" x14ac:dyDescent="0.15"/>
    <row r="251" ht="15.75" customHeight="1" x14ac:dyDescent="0.15"/>
    <row r="252" ht="15.75" customHeight="1" x14ac:dyDescent="0.15"/>
    <row r="253" ht="15.75" customHeight="1" x14ac:dyDescent="0.15"/>
    <row r="254" ht="15.75" customHeight="1" x14ac:dyDescent="0.15"/>
    <row r="255" ht="15.75" customHeight="1" x14ac:dyDescent="0.15"/>
    <row r="256" ht="15.75" customHeight="1" x14ac:dyDescent="0.15"/>
    <row r="257" ht="15.75" customHeight="1" x14ac:dyDescent="0.15"/>
    <row r="258" ht="15.75" customHeight="1" x14ac:dyDescent="0.15"/>
    <row r="259" ht="15.75" customHeight="1" x14ac:dyDescent="0.15"/>
    <row r="260" ht="15.75" customHeight="1" x14ac:dyDescent="0.15"/>
    <row r="261" ht="15.75" customHeight="1" x14ac:dyDescent="0.15"/>
    <row r="262" ht="15.75" customHeight="1" x14ac:dyDescent="0.15"/>
    <row r="263" ht="15.75" customHeight="1" x14ac:dyDescent="0.15"/>
    <row r="264" ht="15.75" customHeight="1" x14ac:dyDescent="0.15"/>
    <row r="265" ht="15.75" customHeight="1" x14ac:dyDescent="0.15"/>
    <row r="266" ht="15.75" customHeight="1" x14ac:dyDescent="0.15"/>
    <row r="267" ht="15.75" customHeight="1" x14ac:dyDescent="0.15"/>
    <row r="268" ht="15.75" customHeight="1" x14ac:dyDescent="0.15"/>
    <row r="269" ht="15.75" customHeight="1" x14ac:dyDescent="0.15"/>
    <row r="270" ht="15.75" customHeight="1" x14ac:dyDescent="0.15"/>
    <row r="271" ht="15.75" customHeight="1" x14ac:dyDescent="0.15"/>
    <row r="272" ht="15.75" customHeight="1" x14ac:dyDescent="0.15"/>
    <row r="273" ht="15.75" customHeight="1" x14ac:dyDescent="0.15"/>
    <row r="274" ht="15.75" customHeight="1" x14ac:dyDescent="0.15"/>
    <row r="275" ht="15.75" customHeight="1" x14ac:dyDescent="0.15"/>
    <row r="276" ht="15.75" customHeight="1" x14ac:dyDescent="0.15"/>
    <row r="277" ht="15.75" customHeight="1" x14ac:dyDescent="0.15"/>
    <row r="278" ht="15.75" customHeight="1" x14ac:dyDescent="0.15"/>
    <row r="279" ht="15.75" customHeight="1" x14ac:dyDescent="0.15"/>
    <row r="280" ht="15.75" customHeight="1" x14ac:dyDescent="0.15"/>
    <row r="281" ht="15.75" customHeight="1" x14ac:dyDescent="0.15"/>
    <row r="282" ht="15.75" customHeight="1" x14ac:dyDescent="0.15"/>
    <row r="283" ht="15.75" customHeight="1" x14ac:dyDescent="0.15"/>
    <row r="284" ht="15.75" customHeight="1" x14ac:dyDescent="0.15"/>
    <row r="285" ht="15.75" customHeight="1" x14ac:dyDescent="0.15"/>
    <row r="286" ht="15.75" customHeight="1" x14ac:dyDescent="0.15"/>
    <row r="287" ht="15.75" customHeight="1" x14ac:dyDescent="0.15"/>
    <row r="288" ht="15.75" customHeight="1" x14ac:dyDescent="0.15"/>
    <row r="289" ht="15.75" customHeight="1" x14ac:dyDescent="0.15"/>
    <row r="290" ht="15.75" customHeight="1" x14ac:dyDescent="0.15"/>
    <row r="291" ht="15.75" customHeight="1" x14ac:dyDescent="0.15"/>
    <row r="292" ht="15.75" customHeight="1" x14ac:dyDescent="0.15"/>
    <row r="293" ht="15.75" customHeight="1" x14ac:dyDescent="0.15"/>
    <row r="294" ht="15.75" customHeight="1" x14ac:dyDescent="0.15"/>
    <row r="295" ht="15.75" customHeight="1" x14ac:dyDescent="0.15"/>
    <row r="296" ht="15.75" customHeight="1" x14ac:dyDescent="0.15"/>
    <row r="297" ht="15.75" customHeight="1" x14ac:dyDescent="0.15"/>
    <row r="298" ht="15.75" customHeight="1" x14ac:dyDescent="0.15"/>
    <row r="299" ht="15.75" customHeight="1" x14ac:dyDescent="0.15"/>
    <row r="300" ht="15.75" customHeight="1" x14ac:dyDescent="0.15"/>
    <row r="301" ht="15.75" customHeight="1" x14ac:dyDescent="0.15"/>
    <row r="302" ht="15.75" customHeight="1" x14ac:dyDescent="0.15"/>
    <row r="303" ht="15.75" customHeight="1" x14ac:dyDescent="0.15"/>
    <row r="304" ht="15.75" customHeight="1" x14ac:dyDescent="0.15"/>
    <row r="305" ht="15.75" customHeight="1" x14ac:dyDescent="0.15"/>
    <row r="306" ht="15.75" customHeight="1" x14ac:dyDescent="0.15"/>
    <row r="307" ht="15.75" customHeight="1" x14ac:dyDescent="0.15"/>
    <row r="308" ht="15.75" customHeight="1" x14ac:dyDescent="0.15"/>
    <row r="309" ht="15.75" customHeight="1" x14ac:dyDescent="0.15"/>
    <row r="310" ht="15.75" customHeight="1" x14ac:dyDescent="0.15"/>
    <row r="311" ht="15.75" customHeight="1" x14ac:dyDescent="0.15"/>
    <row r="312" ht="15.75" customHeight="1" x14ac:dyDescent="0.15"/>
    <row r="313" ht="15.75" customHeight="1" x14ac:dyDescent="0.15"/>
    <row r="314" ht="15.75" customHeight="1" x14ac:dyDescent="0.15"/>
    <row r="315" ht="15.75" customHeight="1" x14ac:dyDescent="0.15"/>
    <row r="316" ht="15.75" customHeight="1" x14ac:dyDescent="0.15"/>
    <row r="317" ht="15.75" customHeight="1" x14ac:dyDescent="0.15"/>
    <row r="318" ht="15.75" customHeight="1" x14ac:dyDescent="0.15"/>
    <row r="319" ht="15.75" customHeight="1" x14ac:dyDescent="0.15"/>
    <row r="320" ht="15.75" customHeight="1" x14ac:dyDescent="0.15"/>
    <row r="321" ht="15.75" customHeight="1" x14ac:dyDescent="0.15"/>
    <row r="322" ht="15.75" customHeight="1" x14ac:dyDescent="0.15"/>
    <row r="323" ht="15.75" customHeight="1" x14ac:dyDescent="0.15"/>
    <row r="324" ht="15.75" customHeight="1" x14ac:dyDescent="0.15"/>
    <row r="325" ht="15.75" customHeight="1" x14ac:dyDescent="0.15"/>
    <row r="326" ht="15.75" customHeight="1" x14ac:dyDescent="0.15"/>
    <row r="327" ht="15.75" customHeight="1" x14ac:dyDescent="0.15"/>
    <row r="328" ht="15.75" customHeight="1" x14ac:dyDescent="0.15"/>
    <row r="329" ht="15.75" customHeight="1" x14ac:dyDescent="0.15"/>
    <row r="330" ht="15.75" customHeight="1" x14ac:dyDescent="0.15"/>
    <row r="331" ht="15.75" customHeight="1" x14ac:dyDescent="0.15"/>
    <row r="332" ht="15.75" customHeight="1" x14ac:dyDescent="0.15"/>
    <row r="333" ht="15.75" customHeight="1" x14ac:dyDescent="0.15"/>
    <row r="334" ht="15.75" customHeight="1" x14ac:dyDescent="0.15"/>
    <row r="335" ht="15.75" customHeight="1" x14ac:dyDescent="0.15"/>
    <row r="336" ht="15.75" customHeight="1" x14ac:dyDescent="0.15"/>
    <row r="337" ht="15.75" customHeight="1" x14ac:dyDescent="0.15"/>
    <row r="338" ht="15.75" customHeight="1" x14ac:dyDescent="0.15"/>
    <row r="339" ht="15.75" customHeight="1" x14ac:dyDescent="0.15"/>
    <row r="340" ht="15.75" customHeight="1" x14ac:dyDescent="0.15"/>
    <row r="341" ht="15.75" customHeight="1" x14ac:dyDescent="0.15"/>
    <row r="342" ht="15.75" customHeight="1" x14ac:dyDescent="0.15"/>
    <row r="343" ht="15.75" customHeight="1" x14ac:dyDescent="0.15"/>
    <row r="344" ht="15.75" customHeight="1" x14ac:dyDescent="0.15"/>
    <row r="345" ht="15.75" customHeight="1" x14ac:dyDescent="0.15"/>
    <row r="346" ht="15.75" customHeight="1" x14ac:dyDescent="0.15"/>
    <row r="347" ht="15.75" customHeight="1" x14ac:dyDescent="0.15"/>
    <row r="348" ht="15.75" customHeight="1" x14ac:dyDescent="0.15"/>
    <row r="349" ht="15.75" customHeight="1" x14ac:dyDescent="0.15"/>
    <row r="350" ht="15.75" customHeight="1" x14ac:dyDescent="0.15"/>
    <row r="351" ht="15.75" customHeight="1" x14ac:dyDescent="0.15"/>
    <row r="352" ht="15.75" customHeight="1" x14ac:dyDescent="0.15"/>
    <row r="353" ht="15.75" customHeight="1" x14ac:dyDescent="0.15"/>
    <row r="354" ht="15.75" customHeight="1" x14ac:dyDescent="0.15"/>
    <row r="355" ht="15.75" customHeight="1" x14ac:dyDescent="0.15"/>
    <row r="356" ht="15.75" customHeight="1" x14ac:dyDescent="0.15"/>
    <row r="357" ht="15.75" customHeight="1" x14ac:dyDescent="0.15"/>
    <row r="358" ht="15.75" customHeight="1" x14ac:dyDescent="0.15"/>
    <row r="359" ht="15.75" customHeight="1" x14ac:dyDescent="0.15"/>
    <row r="360" ht="15.75" customHeight="1" x14ac:dyDescent="0.15"/>
    <row r="361" ht="15.75" customHeight="1" x14ac:dyDescent="0.15"/>
    <row r="362" ht="15.75" customHeight="1" x14ac:dyDescent="0.15"/>
    <row r="363" ht="15.75" customHeight="1" x14ac:dyDescent="0.15"/>
    <row r="364" ht="15.75" customHeight="1" x14ac:dyDescent="0.15"/>
    <row r="365" ht="15.75" customHeight="1" x14ac:dyDescent="0.15"/>
    <row r="366" ht="15.75" customHeight="1" x14ac:dyDescent="0.15"/>
    <row r="367" ht="15.75" customHeight="1" x14ac:dyDescent="0.15"/>
    <row r="368" ht="15.75" customHeight="1" x14ac:dyDescent="0.15"/>
    <row r="369" ht="15.75" customHeight="1" x14ac:dyDescent="0.15"/>
    <row r="370" ht="15.75" customHeight="1" x14ac:dyDescent="0.15"/>
    <row r="371" ht="15.75" customHeight="1" x14ac:dyDescent="0.15"/>
    <row r="372" ht="15.75" customHeight="1" x14ac:dyDescent="0.15"/>
    <row r="373" ht="15.75" customHeight="1" x14ac:dyDescent="0.15"/>
    <row r="374" ht="15.75" customHeight="1" x14ac:dyDescent="0.15"/>
    <row r="375" ht="15.75" customHeight="1" x14ac:dyDescent="0.15"/>
    <row r="376" ht="15.75" customHeight="1" x14ac:dyDescent="0.15"/>
    <row r="377" ht="15.75" customHeight="1" x14ac:dyDescent="0.15"/>
    <row r="378" ht="15.75" customHeight="1" x14ac:dyDescent="0.15"/>
    <row r="379" ht="15.75" customHeight="1" x14ac:dyDescent="0.15"/>
    <row r="380" ht="15.75" customHeight="1" x14ac:dyDescent="0.15"/>
    <row r="381" ht="15.75" customHeight="1" x14ac:dyDescent="0.15"/>
    <row r="382" ht="15.75" customHeight="1" x14ac:dyDescent="0.15"/>
    <row r="383" ht="15.75" customHeight="1" x14ac:dyDescent="0.15"/>
    <row r="384" ht="15.75" customHeight="1" x14ac:dyDescent="0.15"/>
    <row r="385" ht="15.75" customHeight="1" x14ac:dyDescent="0.15"/>
    <row r="386" ht="15.75" customHeight="1" x14ac:dyDescent="0.15"/>
    <row r="387" ht="15.75" customHeight="1" x14ac:dyDescent="0.15"/>
    <row r="388" ht="15.75" customHeight="1" x14ac:dyDescent="0.15"/>
    <row r="389" ht="15.75" customHeight="1" x14ac:dyDescent="0.15"/>
    <row r="390" ht="15.75" customHeight="1" x14ac:dyDescent="0.15"/>
    <row r="391" ht="15.75" customHeight="1" x14ac:dyDescent="0.15"/>
    <row r="392" ht="15.75" customHeight="1" x14ac:dyDescent="0.15"/>
    <row r="393" ht="15.75" customHeight="1" x14ac:dyDescent="0.15"/>
    <row r="394" ht="15.75" customHeight="1" x14ac:dyDescent="0.15"/>
    <row r="395" ht="15.75" customHeight="1" x14ac:dyDescent="0.15"/>
    <row r="396" ht="15.75" customHeight="1" x14ac:dyDescent="0.15"/>
    <row r="397" ht="15.75" customHeight="1" x14ac:dyDescent="0.15"/>
    <row r="398" ht="15.75" customHeight="1" x14ac:dyDescent="0.15"/>
    <row r="399" ht="15.75" customHeight="1" x14ac:dyDescent="0.15"/>
    <row r="400" ht="15.75" customHeight="1" x14ac:dyDescent="0.15"/>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2">
    <mergeCell ref="A2:B2"/>
    <mergeCell ref="A4:C4"/>
  </mergeCells>
  <hyperlinks>
    <hyperlink ref="C14" r:id="rId1" xr:uid="{00000000-0004-0000-0000-000001000000}"/>
    <hyperlink ref="C16" r:id="rId2" xr:uid="{00000000-0004-0000-0000-000002000000}"/>
  </hyperlinks>
  <printOptions horizontalCentered="1" gridLines="1"/>
  <pageMargins left="0.7" right="0.7" top="0.75" bottom="0.75" header="0" footer="0"/>
  <pageSetup scale="51" fitToHeight="0" pageOrder="overThenDown"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FF00"/>
    <outlinePr summaryBelow="0" summaryRight="0"/>
    <pageSetUpPr fitToPage="1"/>
  </sheetPr>
  <dimension ref="A1:AB1000"/>
  <sheetViews>
    <sheetView topLeftCell="A205" workbookViewId="0">
      <selection sqref="A1:G232"/>
    </sheetView>
  </sheetViews>
  <sheetFormatPr baseColWidth="10" defaultColWidth="12.6640625" defaultRowHeight="15" customHeight="1" x14ac:dyDescent="0.15"/>
  <cols>
    <col min="1" max="1" width="36" customWidth="1"/>
    <col min="2" max="2" width="12.33203125" customWidth="1"/>
    <col min="3" max="3" width="12.33203125" hidden="1" customWidth="1"/>
    <col min="4" max="4" width="12.1640625" hidden="1" customWidth="1"/>
    <col min="5" max="5" width="12.33203125" customWidth="1"/>
    <col min="6" max="6" width="10" customWidth="1"/>
    <col min="7" max="7" width="16" customWidth="1"/>
    <col min="8" max="8" width="15.5" hidden="1" customWidth="1"/>
    <col min="9" max="9" width="36" customWidth="1"/>
  </cols>
  <sheetData>
    <row r="1" spans="1:28" ht="15.75" customHeight="1" x14ac:dyDescent="0.2">
      <c r="A1" s="101" t="s">
        <v>41</v>
      </c>
      <c r="B1" s="102"/>
      <c r="C1" s="102"/>
      <c r="D1" s="102"/>
      <c r="E1" s="102"/>
      <c r="F1" s="102"/>
      <c r="G1" s="103"/>
      <c r="H1" s="17"/>
      <c r="I1" s="18"/>
    </row>
    <row r="2" spans="1:28" ht="15.75" customHeight="1" x14ac:dyDescent="0.2">
      <c r="A2" s="19" t="s">
        <v>42</v>
      </c>
      <c r="B2" s="20" t="s">
        <v>43</v>
      </c>
      <c r="C2" s="20" t="s">
        <v>44</v>
      </c>
      <c r="D2" s="20" t="s">
        <v>45</v>
      </c>
      <c r="E2" s="21" t="s">
        <v>46</v>
      </c>
      <c r="F2" s="20" t="s">
        <v>47</v>
      </c>
      <c r="G2" s="20" t="s">
        <v>48</v>
      </c>
      <c r="H2" s="22" t="s">
        <v>49</v>
      </c>
      <c r="I2" s="18"/>
    </row>
    <row r="3" spans="1:28" ht="15.75" customHeight="1" x14ac:dyDescent="0.2">
      <c r="A3" s="23" t="s">
        <v>50</v>
      </c>
      <c r="B3" s="24">
        <v>1350</v>
      </c>
      <c r="C3" s="24">
        <v>0</v>
      </c>
      <c r="D3" s="24">
        <v>0</v>
      </c>
      <c r="E3" s="25">
        <v>4.75</v>
      </c>
      <c r="F3" s="24">
        <v>1163.75</v>
      </c>
      <c r="G3" s="24">
        <f>SUM(B3-F3)</f>
        <v>186.25</v>
      </c>
      <c r="H3" s="24">
        <v>0</v>
      </c>
      <c r="I3" s="18"/>
    </row>
    <row r="4" spans="1:28" ht="15.75" customHeight="1" x14ac:dyDescent="0.2">
      <c r="A4" s="23" t="s">
        <v>51</v>
      </c>
      <c r="B4" s="24">
        <v>0</v>
      </c>
      <c r="C4" s="24"/>
      <c r="D4" s="24"/>
      <c r="E4" s="25">
        <v>0.5</v>
      </c>
      <c r="F4" s="24">
        <v>0</v>
      </c>
      <c r="G4" s="24">
        <v>0</v>
      </c>
      <c r="H4" s="24"/>
      <c r="I4" s="18"/>
    </row>
    <row r="5" spans="1:28" ht="15.75" customHeight="1" x14ac:dyDescent="0.2">
      <c r="A5" s="23" t="s">
        <v>52</v>
      </c>
      <c r="B5" s="24">
        <v>0</v>
      </c>
      <c r="C5" s="24"/>
      <c r="D5" s="24"/>
      <c r="E5" s="25">
        <v>0.5</v>
      </c>
      <c r="F5" s="24">
        <v>116</v>
      </c>
      <c r="G5" s="24">
        <f t="shared" ref="G5:G8" si="0">SUM(B5-F5)</f>
        <v>-116</v>
      </c>
      <c r="H5" s="24"/>
      <c r="I5" s="18"/>
    </row>
    <row r="6" spans="1:28" ht="15.75" customHeight="1" x14ac:dyDescent="0.2">
      <c r="A6" s="23" t="s">
        <v>53</v>
      </c>
      <c r="B6" s="24">
        <v>650</v>
      </c>
      <c r="C6" s="24">
        <v>161.25</v>
      </c>
      <c r="D6" s="24">
        <v>0</v>
      </c>
      <c r="E6" s="25">
        <v>4.5</v>
      </c>
      <c r="F6" s="24">
        <v>855</v>
      </c>
      <c r="G6" s="24">
        <f t="shared" si="0"/>
        <v>-205</v>
      </c>
      <c r="H6" s="24">
        <v>161.25</v>
      </c>
      <c r="I6" s="18"/>
    </row>
    <row r="7" spans="1:28" ht="15.75" customHeight="1" x14ac:dyDescent="0.2">
      <c r="A7" s="23" t="s">
        <v>54</v>
      </c>
      <c r="B7" s="24">
        <v>0</v>
      </c>
      <c r="C7" s="24"/>
      <c r="D7" s="24"/>
      <c r="E7" s="25">
        <v>1.5</v>
      </c>
      <c r="F7" s="24">
        <v>180</v>
      </c>
      <c r="G7" s="24">
        <f t="shared" si="0"/>
        <v>-180</v>
      </c>
      <c r="H7" s="24"/>
      <c r="I7" s="18"/>
    </row>
    <row r="8" spans="1:28" ht="15.75" customHeight="1" x14ac:dyDescent="0.2">
      <c r="A8" s="23" t="s">
        <v>55</v>
      </c>
      <c r="B8" s="24">
        <v>0</v>
      </c>
      <c r="C8" s="24"/>
      <c r="D8" s="24"/>
      <c r="E8" s="25">
        <v>1</v>
      </c>
      <c r="F8" s="24">
        <v>210</v>
      </c>
      <c r="G8" s="24">
        <f t="shared" si="0"/>
        <v>-210</v>
      </c>
      <c r="H8" s="24"/>
      <c r="I8" s="18"/>
    </row>
    <row r="9" spans="1:28" ht="15.75" customHeight="1" x14ac:dyDescent="0.2">
      <c r="A9" s="26" t="s">
        <v>56</v>
      </c>
      <c r="B9" s="22">
        <f>SUM(B3:B8)</f>
        <v>2000</v>
      </c>
      <c r="C9" s="22"/>
      <c r="D9" s="22"/>
      <c r="E9" s="27">
        <f t="shared" ref="E9:G9" si="1">SUM(E3:E8)</f>
        <v>12.75</v>
      </c>
      <c r="F9" s="22">
        <f t="shared" si="1"/>
        <v>2524.75</v>
      </c>
      <c r="G9" s="22">
        <f t="shared" si="1"/>
        <v>-524.75</v>
      </c>
      <c r="H9" s="22"/>
      <c r="I9" s="28"/>
      <c r="J9" s="29"/>
      <c r="K9" s="29"/>
      <c r="L9" s="29"/>
      <c r="M9" s="29"/>
      <c r="N9" s="29"/>
      <c r="O9" s="29"/>
      <c r="P9" s="29"/>
      <c r="Q9" s="29"/>
      <c r="R9" s="29"/>
      <c r="S9" s="29"/>
      <c r="T9" s="29"/>
      <c r="U9" s="29"/>
      <c r="V9" s="29"/>
      <c r="W9" s="29"/>
      <c r="X9" s="29"/>
      <c r="Y9" s="29"/>
      <c r="Z9" s="29"/>
      <c r="AA9" s="29"/>
      <c r="AB9" s="29"/>
    </row>
    <row r="10" spans="1:28" ht="15.75" customHeight="1" x14ac:dyDescent="0.2">
      <c r="A10" s="23"/>
      <c r="B10" s="24"/>
      <c r="C10" s="24"/>
      <c r="D10" s="24"/>
      <c r="E10" s="25"/>
      <c r="F10" s="24"/>
      <c r="G10" s="24"/>
      <c r="H10" s="24"/>
      <c r="I10" s="18"/>
    </row>
    <row r="11" spans="1:28" ht="15.75" customHeight="1" x14ac:dyDescent="0.2">
      <c r="A11" s="23"/>
      <c r="B11" s="24"/>
      <c r="C11" s="24"/>
      <c r="D11" s="24"/>
      <c r="E11" s="25"/>
      <c r="F11" s="24"/>
      <c r="G11" s="24"/>
      <c r="H11" s="24"/>
      <c r="I11" s="18"/>
    </row>
    <row r="12" spans="1:28" ht="15.75" customHeight="1" x14ac:dyDescent="0.2">
      <c r="A12" s="101" t="s">
        <v>57</v>
      </c>
      <c r="B12" s="102"/>
      <c r="C12" s="102"/>
      <c r="D12" s="102"/>
      <c r="E12" s="102"/>
      <c r="F12" s="102"/>
      <c r="G12" s="103"/>
      <c r="H12" s="30"/>
      <c r="I12" s="18"/>
    </row>
    <row r="13" spans="1:28" ht="15.75" customHeight="1" x14ac:dyDescent="0.2">
      <c r="A13" s="19" t="s">
        <v>42</v>
      </c>
      <c r="B13" s="20" t="s">
        <v>43</v>
      </c>
      <c r="C13" s="20" t="s">
        <v>44</v>
      </c>
      <c r="D13" s="20" t="s">
        <v>45</v>
      </c>
      <c r="E13" s="21" t="s">
        <v>46</v>
      </c>
      <c r="F13" s="20" t="s">
        <v>47</v>
      </c>
      <c r="G13" s="20" t="s">
        <v>48</v>
      </c>
      <c r="H13" s="20" t="s">
        <v>49</v>
      </c>
      <c r="I13" s="18"/>
    </row>
    <row r="14" spans="1:28" ht="15.75" customHeight="1" x14ac:dyDescent="0.2">
      <c r="A14" s="23" t="s">
        <v>58</v>
      </c>
      <c r="B14" s="24">
        <v>0</v>
      </c>
      <c r="C14" s="24">
        <v>161.25</v>
      </c>
      <c r="D14" s="24">
        <v>0</v>
      </c>
      <c r="E14" s="25">
        <v>1.25</v>
      </c>
      <c r="F14" s="24">
        <v>161.25</v>
      </c>
      <c r="G14" s="24">
        <f t="shared" ref="G14:G23" si="2">SUM(B14-F14)</f>
        <v>-161.25</v>
      </c>
      <c r="H14" s="24">
        <v>161.25</v>
      </c>
      <c r="I14" s="18"/>
    </row>
    <row r="15" spans="1:28" ht="15.75" customHeight="1" x14ac:dyDescent="0.2">
      <c r="A15" s="23" t="s">
        <v>59</v>
      </c>
      <c r="B15" s="24">
        <v>0</v>
      </c>
      <c r="C15" s="24">
        <v>0</v>
      </c>
      <c r="D15" s="24">
        <v>0</v>
      </c>
      <c r="E15" s="25">
        <v>14.25</v>
      </c>
      <c r="F15" s="24">
        <v>0</v>
      </c>
      <c r="G15" s="24">
        <f t="shared" si="2"/>
        <v>0</v>
      </c>
      <c r="H15" s="24">
        <v>0</v>
      </c>
      <c r="I15" s="18"/>
    </row>
    <row r="16" spans="1:28" ht="15.75" customHeight="1" x14ac:dyDescent="0.2">
      <c r="A16" s="23" t="s">
        <v>51</v>
      </c>
      <c r="B16" s="24">
        <v>0</v>
      </c>
      <c r="C16" s="24">
        <v>0</v>
      </c>
      <c r="D16" s="24">
        <v>0</v>
      </c>
      <c r="E16" s="25">
        <v>11</v>
      </c>
      <c r="F16" s="24">
        <v>0</v>
      </c>
      <c r="G16" s="24">
        <f t="shared" si="2"/>
        <v>0</v>
      </c>
      <c r="H16" s="24">
        <v>0</v>
      </c>
      <c r="I16" s="18"/>
    </row>
    <row r="17" spans="1:9" ht="15.75" customHeight="1" x14ac:dyDescent="0.2">
      <c r="A17" s="23" t="s">
        <v>60</v>
      </c>
      <c r="B17" s="24">
        <v>0</v>
      </c>
      <c r="C17" s="24">
        <v>2905.5</v>
      </c>
      <c r="D17" s="24">
        <v>0</v>
      </c>
      <c r="E17" s="25">
        <v>28.5</v>
      </c>
      <c r="F17" s="24">
        <v>4227.1000000000004</v>
      </c>
      <c r="G17" s="24">
        <f t="shared" si="2"/>
        <v>-4227.1000000000004</v>
      </c>
      <c r="H17" s="24">
        <v>2905.5</v>
      </c>
      <c r="I17" s="18"/>
    </row>
    <row r="18" spans="1:9" ht="15.75" customHeight="1" x14ac:dyDescent="0.2">
      <c r="A18" s="23" t="s">
        <v>61</v>
      </c>
      <c r="B18" s="24">
        <v>0</v>
      </c>
      <c r="C18" s="24">
        <v>113</v>
      </c>
      <c r="D18" s="24">
        <v>0</v>
      </c>
      <c r="E18" s="25">
        <v>0.5</v>
      </c>
      <c r="F18" s="24">
        <v>113</v>
      </c>
      <c r="G18" s="24">
        <f t="shared" si="2"/>
        <v>-113</v>
      </c>
      <c r="H18" s="24">
        <v>113</v>
      </c>
      <c r="I18" s="18"/>
    </row>
    <row r="19" spans="1:9" ht="15.75" customHeight="1" x14ac:dyDescent="0.2">
      <c r="A19" s="23" t="s">
        <v>62</v>
      </c>
      <c r="B19" s="24">
        <v>0</v>
      </c>
      <c r="C19" s="24">
        <v>40</v>
      </c>
      <c r="D19" s="24">
        <v>0</v>
      </c>
      <c r="E19" s="25">
        <v>0.25</v>
      </c>
      <c r="F19" s="24">
        <v>40</v>
      </c>
      <c r="G19" s="24">
        <f t="shared" si="2"/>
        <v>-40</v>
      </c>
      <c r="H19" s="24">
        <v>40</v>
      </c>
      <c r="I19" s="18"/>
    </row>
    <row r="20" spans="1:9" ht="15.75" customHeight="1" x14ac:dyDescent="0.2">
      <c r="A20" s="23" t="s">
        <v>53</v>
      </c>
      <c r="B20" s="24">
        <v>18000</v>
      </c>
      <c r="C20" s="24">
        <v>10584</v>
      </c>
      <c r="D20" s="24">
        <v>0</v>
      </c>
      <c r="E20" s="25">
        <v>54</v>
      </c>
      <c r="F20" s="24">
        <v>10584</v>
      </c>
      <c r="G20" s="24">
        <f t="shared" si="2"/>
        <v>7416</v>
      </c>
      <c r="H20" s="24">
        <v>-7416</v>
      </c>
      <c r="I20" s="18"/>
    </row>
    <row r="21" spans="1:9" ht="15.75" customHeight="1" x14ac:dyDescent="0.2">
      <c r="A21" s="23" t="s">
        <v>63</v>
      </c>
      <c r="B21" s="24">
        <v>0</v>
      </c>
      <c r="C21" s="24">
        <v>2333.1</v>
      </c>
      <c r="D21" s="24">
        <v>-10.64</v>
      </c>
      <c r="E21" s="25">
        <v>10.1</v>
      </c>
      <c r="F21" s="24">
        <v>2322.46</v>
      </c>
      <c r="G21" s="24">
        <f t="shared" si="2"/>
        <v>-2322.46</v>
      </c>
      <c r="H21" s="24">
        <v>2322.46</v>
      </c>
      <c r="I21" s="18"/>
    </row>
    <row r="22" spans="1:9" ht="15.75" customHeight="1" x14ac:dyDescent="0.2">
      <c r="A22" s="23" t="s">
        <v>64</v>
      </c>
      <c r="B22" s="24">
        <v>0</v>
      </c>
      <c r="C22" s="24">
        <v>1608.9</v>
      </c>
      <c r="D22" s="24">
        <v>0</v>
      </c>
      <c r="E22" s="25">
        <v>8.1</v>
      </c>
      <c r="F22" s="24">
        <v>1608.9</v>
      </c>
      <c r="G22" s="24">
        <f t="shared" si="2"/>
        <v>-1608.9</v>
      </c>
      <c r="H22" s="24">
        <v>1608.9</v>
      </c>
      <c r="I22" s="18"/>
    </row>
    <row r="23" spans="1:9" ht="15.75" customHeight="1" x14ac:dyDescent="0.2">
      <c r="A23" s="23" t="s">
        <v>54</v>
      </c>
      <c r="B23" s="24">
        <v>0</v>
      </c>
      <c r="C23" s="24">
        <v>155</v>
      </c>
      <c r="D23" s="24">
        <v>0</v>
      </c>
      <c r="E23" s="25">
        <v>14.85</v>
      </c>
      <c r="F23" s="24">
        <v>1841.4</v>
      </c>
      <c r="G23" s="24">
        <f t="shared" si="2"/>
        <v>-1841.4</v>
      </c>
      <c r="H23" s="24">
        <v>155</v>
      </c>
      <c r="I23" s="18"/>
    </row>
    <row r="24" spans="1:9" ht="15.75" customHeight="1" x14ac:dyDescent="0.2">
      <c r="A24" s="26" t="s">
        <v>65</v>
      </c>
      <c r="B24" s="22">
        <v>18000</v>
      </c>
      <c r="C24" s="22">
        <v>18087.25</v>
      </c>
      <c r="D24" s="22">
        <v>-87.25</v>
      </c>
      <c r="E24" s="27">
        <f t="shared" ref="E24:G24" si="3">SUM(E14:E23)</f>
        <v>142.79999999999998</v>
      </c>
      <c r="F24" s="22">
        <f t="shared" si="3"/>
        <v>20898.110000000004</v>
      </c>
      <c r="G24" s="22">
        <f t="shared" si="3"/>
        <v>-2898.1100000000006</v>
      </c>
      <c r="H24" s="22">
        <v>0</v>
      </c>
      <c r="I24" s="18"/>
    </row>
    <row r="25" spans="1:9" ht="15.75" customHeight="1" x14ac:dyDescent="0.15"/>
    <row r="26" spans="1:9" ht="15.75" customHeight="1" x14ac:dyDescent="0.15"/>
    <row r="27" spans="1:9" ht="15.75" customHeight="1" x14ac:dyDescent="0.2">
      <c r="A27" s="101" t="s">
        <v>66</v>
      </c>
      <c r="B27" s="102"/>
      <c r="C27" s="102"/>
      <c r="D27" s="102"/>
      <c r="E27" s="102"/>
      <c r="F27" s="102"/>
      <c r="G27" s="103"/>
      <c r="H27" s="17"/>
      <c r="I27" s="18"/>
    </row>
    <row r="28" spans="1:9" ht="15.75" customHeight="1" x14ac:dyDescent="0.2">
      <c r="A28" s="19" t="s">
        <v>42</v>
      </c>
      <c r="B28" s="20" t="s">
        <v>43</v>
      </c>
      <c r="C28" s="20" t="s">
        <v>44</v>
      </c>
      <c r="D28" s="20" t="s">
        <v>45</v>
      </c>
      <c r="E28" s="21" t="s">
        <v>46</v>
      </c>
      <c r="F28" s="20" t="s">
        <v>47</v>
      </c>
      <c r="G28" s="20" t="s">
        <v>48</v>
      </c>
      <c r="H28" s="22" t="s">
        <v>49</v>
      </c>
      <c r="I28" s="18"/>
    </row>
    <row r="29" spans="1:9" ht="15.75" customHeight="1" x14ac:dyDescent="0.2">
      <c r="A29" s="23" t="s">
        <v>50</v>
      </c>
      <c r="B29" s="24">
        <v>0</v>
      </c>
      <c r="C29" s="24">
        <v>0</v>
      </c>
      <c r="D29" s="24">
        <v>0</v>
      </c>
      <c r="E29" s="25">
        <v>6</v>
      </c>
      <c r="F29" s="24">
        <v>1512</v>
      </c>
      <c r="G29" s="24">
        <f t="shared" ref="G29:G47" si="4">SUM(B29-F29)</f>
        <v>-1512</v>
      </c>
      <c r="H29" s="24">
        <v>0</v>
      </c>
      <c r="I29" s="18"/>
    </row>
    <row r="30" spans="1:9" ht="15.75" customHeight="1" x14ac:dyDescent="0.2">
      <c r="A30" s="23" t="s">
        <v>60</v>
      </c>
      <c r="B30" s="24">
        <v>0</v>
      </c>
      <c r="C30" s="24">
        <v>111.75</v>
      </c>
      <c r="D30" s="24">
        <v>0</v>
      </c>
      <c r="E30" s="25">
        <v>1.5</v>
      </c>
      <c r="F30" s="24">
        <v>111.75</v>
      </c>
      <c r="G30" s="24">
        <f t="shared" si="4"/>
        <v>-111.75</v>
      </c>
      <c r="H30" s="24">
        <v>111.75</v>
      </c>
      <c r="I30" s="18"/>
    </row>
    <row r="31" spans="1:9" ht="15.75" customHeight="1" x14ac:dyDescent="0.2">
      <c r="A31" s="23" t="s">
        <v>67</v>
      </c>
      <c r="B31" s="24">
        <v>0</v>
      </c>
      <c r="C31" s="24">
        <v>95.5</v>
      </c>
      <c r="D31" s="24">
        <v>0</v>
      </c>
      <c r="E31" s="25">
        <v>0.75</v>
      </c>
      <c r="F31" s="24">
        <v>143.25</v>
      </c>
      <c r="G31" s="24">
        <f t="shared" si="4"/>
        <v>-143.25</v>
      </c>
      <c r="H31" s="24">
        <v>95.5</v>
      </c>
      <c r="I31" s="18"/>
    </row>
    <row r="32" spans="1:9" ht="15.75" customHeight="1" x14ac:dyDescent="0.2">
      <c r="A32" s="23" t="s">
        <v>68</v>
      </c>
      <c r="B32" s="24">
        <v>0</v>
      </c>
      <c r="C32" s="24">
        <v>436</v>
      </c>
      <c r="D32" s="24">
        <v>0</v>
      </c>
      <c r="E32" s="25">
        <v>3.75</v>
      </c>
      <c r="F32" s="24">
        <v>817.5</v>
      </c>
      <c r="G32" s="24">
        <f t="shared" si="4"/>
        <v>-817.5</v>
      </c>
      <c r="H32" s="24">
        <v>436</v>
      </c>
      <c r="I32" s="18"/>
    </row>
    <row r="33" spans="1:9" ht="15.75" customHeight="1" x14ac:dyDescent="0.2">
      <c r="A33" s="23" t="s">
        <v>69</v>
      </c>
      <c r="B33" s="24">
        <v>0</v>
      </c>
      <c r="C33" s="24">
        <v>45</v>
      </c>
      <c r="D33" s="24">
        <v>-3.33</v>
      </c>
      <c r="E33" s="25">
        <v>0.25</v>
      </c>
      <c r="F33" s="24">
        <v>41.67</v>
      </c>
      <c r="G33" s="24">
        <f t="shared" si="4"/>
        <v>-41.67</v>
      </c>
      <c r="H33" s="24">
        <v>41.67</v>
      </c>
      <c r="I33" s="18"/>
    </row>
    <row r="34" spans="1:9" ht="15.75" customHeight="1" x14ac:dyDescent="0.2">
      <c r="A34" s="23" t="s">
        <v>70</v>
      </c>
      <c r="B34" s="24">
        <v>0</v>
      </c>
      <c r="C34" s="24">
        <v>1552</v>
      </c>
      <c r="D34" s="24">
        <v>0</v>
      </c>
      <c r="E34" s="25">
        <v>8</v>
      </c>
      <c r="F34" s="24">
        <v>1552</v>
      </c>
      <c r="G34" s="24">
        <f t="shared" si="4"/>
        <v>-1552</v>
      </c>
      <c r="H34" s="24">
        <v>1552</v>
      </c>
      <c r="I34" s="18"/>
    </row>
    <row r="35" spans="1:9" ht="15.75" customHeight="1" x14ac:dyDescent="0.2">
      <c r="A35" s="23" t="s">
        <v>62</v>
      </c>
      <c r="B35" s="24">
        <v>0</v>
      </c>
      <c r="C35" s="24">
        <v>6880</v>
      </c>
      <c r="D35" s="24">
        <v>0</v>
      </c>
      <c r="E35" s="25">
        <v>43</v>
      </c>
      <c r="F35" s="24">
        <v>6880</v>
      </c>
      <c r="G35" s="24">
        <f t="shared" si="4"/>
        <v>-6880</v>
      </c>
      <c r="H35" s="24">
        <v>6880</v>
      </c>
      <c r="I35" s="18"/>
    </row>
    <row r="36" spans="1:9" ht="15.75" customHeight="1" x14ac:dyDescent="0.2">
      <c r="A36" s="23" t="s">
        <v>71</v>
      </c>
      <c r="B36" s="24">
        <v>0</v>
      </c>
      <c r="C36" s="24">
        <v>205</v>
      </c>
      <c r="D36" s="24">
        <v>0</v>
      </c>
      <c r="E36" s="25">
        <v>1.25</v>
      </c>
      <c r="F36" s="24">
        <v>205</v>
      </c>
      <c r="G36" s="24">
        <f t="shared" si="4"/>
        <v>-205</v>
      </c>
      <c r="H36" s="24">
        <v>205</v>
      </c>
      <c r="I36" s="18"/>
    </row>
    <row r="37" spans="1:9" ht="15.75" customHeight="1" x14ac:dyDescent="0.2">
      <c r="A37" s="23" t="s">
        <v>53</v>
      </c>
      <c r="B37" s="24">
        <v>0</v>
      </c>
      <c r="C37" s="24">
        <v>3917</v>
      </c>
      <c r="D37" s="24">
        <v>0</v>
      </c>
      <c r="E37" s="25">
        <v>20</v>
      </c>
      <c r="F37" s="24">
        <v>3917</v>
      </c>
      <c r="G37" s="24">
        <f t="shared" si="4"/>
        <v>-3917</v>
      </c>
      <c r="H37" s="24">
        <v>3917</v>
      </c>
      <c r="I37" s="18"/>
    </row>
    <row r="38" spans="1:9" ht="15.75" customHeight="1" x14ac:dyDescent="0.2">
      <c r="A38" s="23" t="s">
        <v>63</v>
      </c>
      <c r="B38" s="24">
        <v>0</v>
      </c>
      <c r="C38" s="24">
        <v>1386</v>
      </c>
      <c r="D38" s="24">
        <v>0</v>
      </c>
      <c r="E38" s="25">
        <v>6</v>
      </c>
      <c r="F38" s="24">
        <v>1386</v>
      </c>
      <c r="G38" s="24">
        <f t="shared" si="4"/>
        <v>-1386</v>
      </c>
      <c r="H38" s="24">
        <v>1386</v>
      </c>
      <c r="I38" s="18"/>
    </row>
    <row r="39" spans="1:9" ht="15.75" customHeight="1" x14ac:dyDescent="0.2">
      <c r="A39" s="23" t="s">
        <v>72</v>
      </c>
      <c r="B39" s="24">
        <v>0</v>
      </c>
      <c r="C39" s="24">
        <v>236.6</v>
      </c>
      <c r="D39" s="24">
        <v>0</v>
      </c>
      <c r="E39" s="25">
        <v>1.4</v>
      </c>
      <c r="F39" s="24">
        <v>236.6</v>
      </c>
      <c r="G39" s="24">
        <f t="shared" si="4"/>
        <v>-236.6</v>
      </c>
      <c r="H39" s="24">
        <v>236.6</v>
      </c>
      <c r="I39" s="18"/>
    </row>
    <row r="40" spans="1:9" ht="15.75" customHeight="1" x14ac:dyDescent="0.2">
      <c r="A40" s="23" t="s">
        <v>73</v>
      </c>
      <c r="B40" s="24">
        <v>20000</v>
      </c>
      <c r="C40" s="24">
        <v>1164.5</v>
      </c>
      <c r="D40" s="24">
        <v>0</v>
      </c>
      <c r="E40" s="25">
        <v>4.25</v>
      </c>
      <c r="F40" s="24">
        <v>1164.5</v>
      </c>
      <c r="G40" s="24">
        <f t="shared" si="4"/>
        <v>18835.5</v>
      </c>
      <c r="H40" s="24">
        <v>-18835.5</v>
      </c>
      <c r="I40" s="18"/>
    </row>
    <row r="41" spans="1:9" ht="15.75" customHeight="1" x14ac:dyDescent="0.2">
      <c r="A41" s="23" t="s">
        <v>74</v>
      </c>
      <c r="B41" s="24">
        <v>0</v>
      </c>
      <c r="C41" s="24">
        <v>127.5</v>
      </c>
      <c r="D41" s="24">
        <v>0</v>
      </c>
      <c r="E41" s="25">
        <v>0.75</v>
      </c>
      <c r="F41" s="24">
        <v>127.5</v>
      </c>
      <c r="G41" s="24">
        <f t="shared" si="4"/>
        <v>-127.5</v>
      </c>
      <c r="H41" s="24">
        <v>127.5</v>
      </c>
      <c r="I41" s="18"/>
    </row>
    <row r="42" spans="1:9" ht="15.75" customHeight="1" x14ac:dyDescent="0.2">
      <c r="A42" s="23" t="s">
        <v>75</v>
      </c>
      <c r="B42" s="24">
        <v>0</v>
      </c>
      <c r="C42" s="24">
        <v>210</v>
      </c>
      <c r="D42" s="24">
        <v>0</v>
      </c>
      <c r="E42" s="25">
        <v>1</v>
      </c>
      <c r="F42" s="24">
        <v>210</v>
      </c>
      <c r="G42" s="24">
        <f t="shared" si="4"/>
        <v>-210</v>
      </c>
      <c r="H42" s="24">
        <v>210</v>
      </c>
      <c r="I42" s="18"/>
    </row>
    <row r="43" spans="1:9" ht="15.75" customHeight="1" x14ac:dyDescent="0.2">
      <c r="A43" s="23" t="s">
        <v>54</v>
      </c>
      <c r="B43" s="24">
        <v>0</v>
      </c>
      <c r="C43" s="24">
        <v>3348</v>
      </c>
      <c r="D43" s="24">
        <v>0</v>
      </c>
      <c r="E43" s="25">
        <v>30.2</v>
      </c>
      <c r="F43" s="24">
        <v>3744.8</v>
      </c>
      <c r="G43" s="24">
        <f t="shared" si="4"/>
        <v>-3744.8</v>
      </c>
      <c r="H43" s="24">
        <v>3348</v>
      </c>
      <c r="I43" s="18"/>
    </row>
    <row r="44" spans="1:9" ht="15.75" customHeight="1" x14ac:dyDescent="0.2">
      <c r="A44" s="23" t="s">
        <v>76</v>
      </c>
      <c r="B44" s="24">
        <v>0</v>
      </c>
      <c r="C44" s="24">
        <v>36.76</v>
      </c>
      <c r="D44" s="24">
        <v>0</v>
      </c>
      <c r="E44" s="25">
        <v>0</v>
      </c>
      <c r="F44" s="24">
        <v>36.76</v>
      </c>
      <c r="G44" s="24">
        <f t="shared" si="4"/>
        <v>-36.76</v>
      </c>
      <c r="H44" s="24">
        <v>36.76</v>
      </c>
      <c r="I44" s="18"/>
    </row>
    <row r="45" spans="1:9" ht="15.75" customHeight="1" x14ac:dyDescent="0.2">
      <c r="A45" s="23" t="s">
        <v>77</v>
      </c>
      <c r="B45" s="24">
        <v>0</v>
      </c>
      <c r="C45" s="24">
        <v>76.03</v>
      </c>
      <c r="D45" s="24">
        <v>0</v>
      </c>
      <c r="E45" s="25">
        <v>0</v>
      </c>
      <c r="F45" s="24">
        <v>76.03</v>
      </c>
      <c r="G45" s="24">
        <f t="shared" si="4"/>
        <v>-76.03</v>
      </c>
      <c r="H45" s="24">
        <v>76.03</v>
      </c>
      <c r="I45" s="18"/>
    </row>
    <row r="46" spans="1:9" ht="15.75" customHeight="1" x14ac:dyDescent="0.2">
      <c r="A46" s="23" t="s">
        <v>78</v>
      </c>
      <c r="B46" s="24">
        <v>0</v>
      </c>
      <c r="C46" s="24">
        <v>181.22</v>
      </c>
      <c r="D46" s="24">
        <v>29.45</v>
      </c>
      <c r="E46" s="25">
        <v>1</v>
      </c>
      <c r="F46" s="24">
        <v>213.21</v>
      </c>
      <c r="G46" s="24">
        <f t="shared" si="4"/>
        <v>-213.21</v>
      </c>
      <c r="H46" s="24">
        <v>210.67</v>
      </c>
      <c r="I46" s="18"/>
    </row>
    <row r="47" spans="1:9" ht="15.75" customHeight="1" x14ac:dyDescent="0.2">
      <c r="A47" s="23" t="s">
        <v>79</v>
      </c>
      <c r="B47" s="24">
        <v>0</v>
      </c>
      <c r="C47" s="24">
        <v>125.02</v>
      </c>
      <c r="D47" s="24">
        <v>0</v>
      </c>
      <c r="E47" s="25">
        <v>0</v>
      </c>
      <c r="F47" s="24">
        <v>161.78</v>
      </c>
      <c r="G47" s="24">
        <f t="shared" si="4"/>
        <v>-161.78</v>
      </c>
      <c r="H47" s="24">
        <v>125.02</v>
      </c>
      <c r="I47" s="18"/>
    </row>
    <row r="48" spans="1:9" ht="15.75" customHeight="1" x14ac:dyDescent="0.2">
      <c r="A48" s="26" t="s">
        <v>65</v>
      </c>
      <c r="B48" s="22">
        <v>20000</v>
      </c>
      <c r="C48" s="22">
        <v>20133.88</v>
      </c>
      <c r="D48" s="22">
        <v>26.12</v>
      </c>
      <c r="E48" s="27">
        <f t="shared" ref="E48:G48" si="5">SUM(E29:E47)</f>
        <v>129.1</v>
      </c>
      <c r="F48" s="22">
        <f t="shared" si="5"/>
        <v>22537.349999999991</v>
      </c>
      <c r="G48" s="22">
        <f t="shared" si="5"/>
        <v>-2537.3499999999976</v>
      </c>
      <c r="H48" s="22">
        <v>160</v>
      </c>
      <c r="I48" s="18"/>
    </row>
    <row r="49" spans="1:9" ht="15.75" customHeight="1" x14ac:dyDescent="0.15"/>
    <row r="50" spans="1:9" ht="15.75" customHeight="1" x14ac:dyDescent="0.15"/>
    <row r="51" spans="1:9" ht="15.75" customHeight="1" x14ac:dyDescent="0.2">
      <c r="A51" s="101" t="s">
        <v>80</v>
      </c>
      <c r="B51" s="102"/>
      <c r="C51" s="102"/>
      <c r="D51" s="102"/>
      <c r="E51" s="102"/>
      <c r="F51" s="102"/>
      <c r="G51" s="103"/>
      <c r="H51" s="17"/>
      <c r="I51" s="18"/>
    </row>
    <row r="52" spans="1:9" ht="15.75" customHeight="1" x14ac:dyDescent="0.2">
      <c r="A52" s="19" t="s">
        <v>42</v>
      </c>
      <c r="B52" s="20" t="s">
        <v>43</v>
      </c>
      <c r="C52" s="20" t="s">
        <v>44</v>
      </c>
      <c r="D52" s="20" t="s">
        <v>45</v>
      </c>
      <c r="E52" s="21" t="s">
        <v>46</v>
      </c>
      <c r="F52" s="20" t="s">
        <v>47</v>
      </c>
      <c r="G52" s="20" t="s">
        <v>48</v>
      </c>
      <c r="H52" s="22" t="s">
        <v>49</v>
      </c>
      <c r="I52" s="18"/>
    </row>
    <row r="53" spans="1:9" ht="15.75" customHeight="1" x14ac:dyDescent="0.2">
      <c r="A53" s="23" t="s">
        <v>81</v>
      </c>
      <c r="B53" s="24">
        <v>0</v>
      </c>
      <c r="C53" s="24">
        <v>405</v>
      </c>
      <c r="D53" s="24">
        <v>0</v>
      </c>
      <c r="E53" s="25">
        <v>2.25</v>
      </c>
      <c r="F53" s="24">
        <v>405</v>
      </c>
      <c r="G53" s="24">
        <f t="shared" ref="G53:G81" si="6">SUM(B53-F53)</f>
        <v>-405</v>
      </c>
      <c r="H53" s="24">
        <v>405</v>
      </c>
      <c r="I53" s="18"/>
    </row>
    <row r="54" spans="1:9" ht="15.75" customHeight="1" x14ac:dyDescent="0.2">
      <c r="A54" s="23" t="s">
        <v>50</v>
      </c>
      <c r="B54" s="24">
        <v>0</v>
      </c>
      <c r="C54" s="24">
        <v>693</v>
      </c>
      <c r="D54" s="24">
        <v>0</v>
      </c>
      <c r="E54" s="25">
        <v>2.75</v>
      </c>
      <c r="F54" s="24">
        <v>693</v>
      </c>
      <c r="G54" s="24">
        <f t="shared" si="6"/>
        <v>-693</v>
      </c>
      <c r="H54" s="24">
        <v>693</v>
      </c>
      <c r="I54" s="18"/>
    </row>
    <row r="55" spans="1:9" ht="15.75" customHeight="1" x14ac:dyDescent="0.2">
      <c r="A55" s="23" t="s">
        <v>51</v>
      </c>
      <c r="B55" s="24">
        <v>0</v>
      </c>
      <c r="C55" s="24">
        <v>0</v>
      </c>
      <c r="D55" s="24">
        <v>0</v>
      </c>
      <c r="E55" s="25">
        <v>2.5</v>
      </c>
      <c r="F55" s="24">
        <v>0</v>
      </c>
      <c r="G55" s="24">
        <f t="shared" si="6"/>
        <v>0</v>
      </c>
      <c r="H55" s="24">
        <v>0</v>
      </c>
      <c r="I55" s="18"/>
    </row>
    <row r="56" spans="1:9" ht="15.75" customHeight="1" x14ac:dyDescent="0.2">
      <c r="A56" s="23" t="s">
        <v>60</v>
      </c>
      <c r="B56" s="24">
        <v>0</v>
      </c>
      <c r="C56" s="24">
        <v>670.5</v>
      </c>
      <c r="D56" s="24">
        <v>0</v>
      </c>
      <c r="E56" s="25">
        <v>12.25</v>
      </c>
      <c r="F56" s="24">
        <v>1825.5</v>
      </c>
      <c r="G56" s="24">
        <f t="shared" si="6"/>
        <v>-1825.5</v>
      </c>
      <c r="H56" s="24">
        <v>670.5</v>
      </c>
      <c r="I56" s="18"/>
    </row>
    <row r="57" spans="1:9" ht="15.75" customHeight="1" x14ac:dyDescent="0.2">
      <c r="A57" s="23" t="s">
        <v>82</v>
      </c>
      <c r="B57" s="24">
        <v>0</v>
      </c>
      <c r="C57" s="24">
        <v>411</v>
      </c>
      <c r="D57" s="24">
        <v>0</v>
      </c>
      <c r="E57" s="25">
        <v>1.5</v>
      </c>
      <c r="F57" s="24">
        <v>411</v>
      </c>
      <c r="G57" s="24">
        <f t="shared" si="6"/>
        <v>-411</v>
      </c>
      <c r="H57" s="24">
        <v>411</v>
      </c>
      <c r="I57" s="18"/>
    </row>
    <row r="58" spans="1:9" ht="15.75" customHeight="1" x14ac:dyDescent="0.2">
      <c r="A58" s="23" t="s">
        <v>83</v>
      </c>
      <c r="B58" s="24">
        <v>0</v>
      </c>
      <c r="C58" s="24">
        <v>605</v>
      </c>
      <c r="D58" s="24">
        <v>0</v>
      </c>
      <c r="E58" s="25">
        <v>2.75</v>
      </c>
      <c r="F58" s="24">
        <v>605</v>
      </c>
      <c r="G58" s="24">
        <f t="shared" si="6"/>
        <v>-605</v>
      </c>
      <c r="H58" s="24">
        <v>605</v>
      </c>
      <c r="I58" s="18"/>
    </row>
    <row r="59" spans="1:9" ht="15.75" customHeight="1" x14ac:dyDescent="0.2">
      <c r="A59" s="23" t="s">
        <v>84</v>
      </c>
      <c r="B59" s="24">
        <v>0</v>
      </c>
      <c r="C59" s="24">
        <v>478</v>
      </c>
      <c r="D59" s="24">
        <v>0</v>
      </c>
      <c r="E59" s="25">
        <v>2</v>
      </c>
      <c r="F59" s="24">
        <v>478</v>
      </c>
      <c r="G59" s="24">
        <f t="shared" si="6"/>
        <v>-478</v>
      </c>
      <c r="H59" s="24">
        <v>478</v>
      </c>
      <c r="I59" s="18"/>
    </row>
    <row r="60" spans="1:9" ht="15.75" customHeight="1" x14ac:dyDescent="0.2">
      <c r="A60" s="23" t="s">
        <v>85</v>
      </c>
      <c r="B60" s="24">
        <v>0</v>
      </c>
      <c r="C60" s="24">
        <v>595</v>
      </c>
      <c r="D60" s="24">
        <v>0</v>
      </c>
      <c r="E60" s="25">
        <v>3</v>
      </c>
      <c r="F60" s="24">
        <v>714</v>
      </c>
      <c r="G60" s="24">
        <f t="shared" si="6"/>
        <v>-714</v>
      </c>
      <c r="H60" s="24">
        <v>595</v>
      </c>
      <c r="I60" s="18"/>
    </row>
    <row r="61" spans="1:9" ht="15.75" customHeight="1" x14ac:dyDescent="0.2">
      <c r="A61" s="23" t="s">
        <v>86</v>
      </c>
      <c r="B61" s="24">
        <v>0</v>
      </c>
      <c r="C61" s="24">
        <v>2337</v>
      </c>
      <c r="D61" s="24">
        <v>0</v>
      </c>
      <c r="E61" s="25">
        <v>9.5</v>
      </c>
      <c r="F61" s="24">
        <v>2337</v>
      </c>
      <c r="G61" s="24">
        <f t="shared" si="6"/>
        <v>-2337</v>
      </c>
      <c r="H61" s="24">
        <v>2337</v>
      </c>
      <c r="I61" s="18"/>
    </row>
    <row r="62" spans="1:9" ht="15.75" customHeight="1" x14ac:dyDescent="0.2">
      <c r="A62" s="23" t="s">
        <v>87</v>
      </c>
      <c r="B62" s="24">
        <v>0</v>
      </c>
      <c r="C62" s="24">
        <v>220</v>
      </c>
      <c r="D62" s="24">
        <v>0</v>
      </c>
      <c r="E62" s="25">
        <v>1</v>
      </c>
      <c r="F62" s="24">
        <v>220</v>
      </c>
      <c r="G62" s="24">
        <f t="shared" si="6"/>
        <v>-220</v>
      </c>
      <c r="H62" s="24">
        <v>220</v>
      </c>
      <c r="I62" s="18"/>
    </row>
    <row r="63" spans="1:9" ht="15.75" customHeight="1" x14ac:dyDescent="0.2">
      <c r="A63" s="23" t="s">
        <v>88</v>
      </c>
      <c r="B63" s="24">
        <v>0</v>
      </c>
      <c r="C63" s="24">
        <v>4950</v>
      </c>
      <c r="D63" s="24">
        <v>0</v>
      </c>
      <c r="E63" s="25">
        <v>22</v>
      </c>
      <c r="F63" s="24">
        <v>4950</v>
      </c>
      <c r="G63" s="24">
        <f t="shared" si="6"/>
        <v>-4950</v>
      </c>
      <c r="H63" s="24">
        <v>4950</v>
      </c>
      <c r="I63" s="18"/>
    </row>
    <row r="64" spans="1:9" ht="15.75" customHeight="1" x14ac:dyDescent="0.2">
      <c r="A64" s="23" t="s">
        <v>67</v>
      </c>
      <c r="B64" s="24">
        <v>0</v>
      </c>
      <c r="C64" s="24">
        <v>95.5</v>
      </c>
      <c r="D64" s="24">
        <v>0</v>
      </c>
      <c r="E64" s="25">
        <v>0.5</v>
      </c>
      <c r="F64" s="24">
        <v>95.5</v>
      </c>
      <c r="G64" s="24">
        <f t="shared" si="6"/>
        <v>-95.5</v>
      </c>
      <c r="H64" s="24">
        <v>95.5</v>
      </c>
      <c r="I64" s="18"/>
    </row>
    <row r="65" spans="1:9" ht="15.75" customHeight="1" x14ac:dyDescent="0.2">
      <c r="A65" s="23" t="s">
        <v>68</v>
      </c>
      <c r="B65" s="24">
        <v>0</v>
      </c>
      <c r="C65" s="24">
        <v>1362.5</v>
      </c>
      <c r="D65" s="24">
        <v>0</v>
      </c>
      <c r="E65" s="25">
        <v>6.25</v>
      </c>
      <c r="F65" s="24">
        <v>1362.5</v>
      </c>
      <c r="G65" s="24">
        <f t="shared" si="6"/>
        <v>-1362.5</v>
      </c>
      <c r="H65" s="24">
        <v>1362.5</v>
      </c>
      <c r="I65" s="18"/>
    </row>
    <row r="66" spans="1:9" ht="15.75" customHeight="1" x14ac:dyDescent="0.2">
      <c r="A66" s="23" t="s">
        <v>69</v>
      </c>
      <c r="B66" s="24">
        <v>0</v>
      </c>
      <c r="C66" s="24">
        <v>891</v>
      </c>
      <c r="D66" s="24">
        <v>0</v>
      </c>
      <c r="E66" s="25">
        <v>4.95</v>
      </c>
      <c r="F66" s="24">
        <v>891</v>
      </c>
      <c r="G66" s="24">
        <f t="shared" si="6"/>
        <v>-891</v>
      </c>
      <c r="H66" s="24">
        <v>891</v>
      </c>
      <c r="I66" s="18"/>
    </row>
    <row r="67" spans="1:9" ht="15.75" customHeight="1" x14ac:dyDescent="0.2">
      <c r="A67" s="23" t="s">
        <v>70</v>
      </c>
      <c r="B67" s="24">
        <v>0</v>
      </c>
      <c r="C67" s="24">
        <v>2376.5</v>
      </c>
      <c r="D67" s="24">
        <v>0</v>
      </c>
      <c r="E67" s="25">
        <v>12.25</v>
      </c>
      <c r="F67" s="24">
        <v>2376.5</v>
      </c>
      <c r="G67" s="24">
        <f t="shared" si="6"/>
        <v>-2376.5</v>
      </c>
      <c r="H67" s="24">
        <v>2376.5</v>
      </c>
      <c r="I67" s="18"/>
    </row>
    <row r="68" spans="1:9" ht="15.75" customHeight="1" x14ac:dyDescent="0.2">
      <c r="A68" s="23" t="s">
        <v>89</v>
      </c>
      <c r="B68" s="24">
        <v>0</v>
      </c>
      <c r="C68" s="24">
        <v>945</v>
      </c>
      <c r="D68" s="24">
        <v>0</v>
      </c>
      <c r="E68" s="25">
        <v>4.5</v>
      </c>
      <c r="F68" s="24">
        <v>945</v>
      </c>
      <c r="G68" s="24">
        <f t="shared" si="6"/>
        <v>-945</v>
      </c>
      <c r="H68" s="24">
        <v>945</v>
      </c>
      <c r="I68" s="18"/>
    </row>
    <row r="69" spans="1:9" ht="15.75" customHeight="1" x14ac:dyDescent="0.2">
      <c r="A69" s="23" t="s">
        <v>62</v>
      </c>
      <c r="B69" s="24">
        <v>0</v>
      </c>
      <c r="C69" s="24">
        <v>14280</v>
      </c>
      <c r="D69" s="24">
        <v>0</v>
      </c>
      <c r="E69" s="25">
        <v>89.5</v>
      </c>
      <c r="F69" s="24">
        <v>14320</v>
      </c>
      <c r="G69" s="24">
        <f t="shared" si="6"/>
        <v>-14320</v>
      </c>
      <c r="H69" s="24">
        <v>14280</v>
      </c>
      <c r="I69" s="18"/>
    </row>
    <row r="70" spans="1:9" ht="15.75" customHeight="1" x14ac:dyDescent="0.2">
      <c r="A70" s="23" t="s">
        <v>53</v>
      </c>
      <c r="B70" s="24">
        <v>0</v>
      </c>
      <c r="C70" s="24">
        <v>3939.6</v>
      </c>
      <c r="D70" s="24">
        <v>0</v>
      </c>
      <c r="E70" s="25">
        <v>21.05</v>
      </c>
      <c r="F70" s="24">
        <v>4078.53</v>
      </c>
      <c r="G70" s="24">
        <f t="shared" si="6"/>
        <v>-4078.53</v>
      </c>
      <c r="H70" s="24">
        <v>3939.6</v>
      </c>
      <c r="I70" s="18"/>
    </row>
    <row r="71" spans="1:9" ht="15.75" customHeight="1" x14ac:dyDescent="0.2">
      <c r="A71" s="23" t="s">
        <v>63</v>
      </c>
      <c r="B71" s="24">
        <v>0</v>
      </c>
      <c r="C71" s="24">
        <v>1905.75</v>
      </c>
      <c r="D71" s="24">
        <v>0</v>
      </c>
      <c r="E71" s="25">
        <v>8.25</v>
      </c>
      <c r="F71" s="24">
        <v>1905.75</v>
      </c>
      <c r="G71" s="24">
        <f t="shared" si="6"/>
        <v>-1905.75</v>
      </c>
      <c r="H71" s="24">
        <v>1905.75</v>
      </c>
      <c r="I71" s="18"/>
    </row>
    <row r="72" spans="1:9" ht="15.75" customHeight="1" x14ac:dyDescent="0.2">
      <c r="A72" s="23" t="s">
        <v>72</v>
      </c>
      <c r="B72" s="24">
        <v>0</v>
      </c>
      <c r="C72" s="24">
        <v>937.95</v>
      </c>
      <c r="D72" s="24">
        <v>0</v>
      </c>
      <c r="E72" s="25">
        <v>5.55</v>
      </c>
      <c r="F72" s="24">
        <v>937.95</v>
      </c>
      <c r="G72" s="24">
        <f t="shared" si="6"/>
        <v>-937.95</v>
      </c>
      <c r="H72" s="24">
        <v>937.95</v>
      </c>
      <c r="I72" s="18"/>
    </row>
    <row r="73" spans="1:9" ht="15.75" customHeight="1" x14ac:dyDescent="0.2">
      <c r="A73" s="23" t="s">
        <v>90</v>
      </c>
      <c r="B73" s="24">
        <v>0</v>
      </c>
      <c r="C73" s="24">
        <v>706.5</v>
      </c>
      <c r="D73" s="24">
        <v>0</v>
      </c>
      <c r="E73" s="25">
        <v>4.5</v>
      </c>
      <c r="F73" s="24">
        <v>706.5</v>
      </c>
      <c r="G73" s="24">
        <f t="shared" si="6"/>
        <v>-706.5</v>
      </c>
      <c r="H73" s="24">
        <v>706.5</v>
      </c>
      <c r="I73" s="18"/>
    </row>
    <row r="74" spans="1:9" ht="15.75" customHeight="1" x14ac:dyDescent="0.2">
      <c r="A74" s="23" t="s">
        <v>73</v>
      </c>
      <c r="B74" s="24">
        <v>48000</v>
      </c>
      <c r="C74" s="24">
        <v>274</v>
      </c>
      <c r="D74" s="24">
        <v>0</v>
      </c>
      <c r="E74" s="25">
        <v>1</v>
      </c>
      <c r="F74" s="24">
        <v>274</v>
      </c>
      <c r="G74" s="24">
        <f t="shared" si="6"/>
        <v>47726</v>
      </c>
      <c r="H74" s="24">
        <v>-47726</v>
      </c>
      <c r="I74" s="18"/>
    </row>
    <row r="75" spans="1:9" ht="15.75" customHeight="1" x14ac:dyDescent="0.2">
      <c r="A75" s="23" t="s">
        <v>75</v>
      </c>
      <c r="B75" s="24">
        <v>0</v>
      </c>
      <c r="C75" s="24">
        <v>6090</v>
      </c>
      <c r="D75" s="24">
        <v>0</v>
      </c>
      <c r="E75" s="25">
        <v>29</v>
      </c>
      <c r="F75" s="24">
        <v>6090</v>
      </c>
      <c r="G75" s="24">
        <f t="shared" si="6"/>
        <v>-6090</v>
      </c>
      <c r="H75" s="24">
        <v>6090</v>
      </c>
      <c r="I75" s="18"/>
    </row>
    <row r="76" spans="1:9" ht="15.75" customHeight="1" x14ac:dyDescent="0.2">
      <c r="A76" s="23" t="s">
        <v>91</v>
      </c>
      <c r="B76" s="24">
        <v>0</v>
      </c>
      <c r="C76" s="24">
        <v>205.5</v>
      </c>
      <c r="D76" s="24">
        <v>0</v>
      </c>
      <c r="E76" s="25">
        <v>0.75</v>
      </c>
      <c r="F76" s="24">
        <v>205.5</v>
      </c>
      <c r="G76" s="24">
        <f t="shared" si="6"/>
        <v>-205.5</v>
      </c>
      <c r="H76" s="24">
        <v>205.5</v>
      </c>
      <c r="I76" s="18"/>
    </row>
    <row r="77" spans="1:9" ht="15.75" customHeight="1" x14ac:dyDescent="0.2">
      <c r="A77" s="23" t="s">
        <v>54</v>
      </c>
      <c r="B77" s="24">
        <v>0</v>
      </c>
      <c r="C77" s="24">
        <v>310</v>
      </c>
      <c r="D77" s="24">
        <v>0</v>
      </c>
      <c r="E77" s="25">
        <v>6.9</v>
      </c>
      <c r="F77" s="24">
        <v>855.6</v>
      </c>
      <c r="G77" s="24">
        <f t="shared" si="6"/>
        <v>-855.6</v>
      </c>
      <c r="H77" s="24">
        <v>310</v>
      </c>
      <c r="I77" s="18"/>
    </row>
    <row r="78" spans="1:9" ht="15.75" customHeight="1" x14ac:dyDescent="0.2">
      <c r="A78" s="23" t="s">
        <v>92</v>
      </c>
      <c r="B78" s="24">
        <v>0</v>
      </c>
      <c r="C78" s="24">
        <v>158.9</v>
      </c>
      <c r="D78" s="24">
        <v>0</v>
      </c>
      <c r="E78" s="25">
        <v>0</v>
      </c>
      <c r="F78" s="24">
        <v>158.9</v>
      </c>
      <c r="G78" s="24">
        <f t="shared" si="6"/>
        <v>-158.9</v>
      </c>
      <c r="H78" s="24">
        <v>158.9</v>
      </c>
      <c r="I78" s="18"/>
    </row>
    <row r="79" spans="1:9" ht="15.75" customHeight="1" x14ac:dyDescent="0.2">
      <c r="A79" s="23" t="s">
        <v>76</v>
      </c>
      <c r="B79" s="24">
        <v>0</v>
      </c>
      <c r="C79" s="24">
        <v>144.13999999999999</v>
      </c>
      <c r="D79" s="24">
        <v>0</v>
      </c>
      <c r="E79" s="25">
        <v>0</v>
      </c>
      <c r="F79" s="24">
        <v>169.58</v>
      </c>
      <c r="G79" s="24">
        <f t="shared" si="6"/>
        <v>-169.58</v>
      </c>
      <c r="H79" s="24">
        <v>144.13999999999999</v>
      </c>
      <c r="I79" s="18"/>
    </row>
    <row r="80" spans="1:9" ht="15.75" customHeight="1" x14ac:dyDescent="0.2">
      <c r="A80" s="23" t="s">
        <v>93</v>
      </c>
      <c r="B80" s="24">
        <v>0</v>
      </c>
      <c r="C80" s="24">
        <v>136.80000000000001</v>
      </c>
      <c r="D80" s="24">
        <v>24.15</v>
      </c>
      <c r="E80" s="25">
        <v>0</v>
      </c>
      <c r="F80" s="24">
        <v>160.94999999999999</v>
      </c>
      <c r="G80" s="24">
        <f t="shared" si="6"/>
        <v>-160.94999999999999</v>
      </c>
      <c r="H80" s="24">
        <v>160.94999999999999</v>
      </c>
      <c r="I80" s="18"/>
    </row>
    <row r="81" spans="1:9" ht="15.75" customHeight="1" x14ac:dyDescent="0.2">
      <c r="A81" s="23" t="s">
        <v>94</v>
      </c>
      <c r="B81" s="24">
        <v>0</v>
      </c>
      <c r="C81" s="24">
        <v>8.69</v>
      </c>
      <c r="D81" s="24">
        <v>0</v>
      </c>
      <c r="E81" s="25">
        <v>0</v>
      </c>
      <c r="F81" s="24">
        <v>10.220000000000001</v>
      </c>
      <c r="G81" s="24">
        <f t="shared" si="6"/>
        <v>-10.220000000000001</v>
      </c>
      <c r="H81" s="24">
        <v>8.69</v>
      </c>
      <c r="I81" s="18"/>
    </row>
    <row r="82" spans="1:9" ht="15.75" customHeight="1" x14ac:dyDescent="0.2">
      <c r="A82" s="26" t="s">
        <v>65</v>
      </c>
      <c r="B82" s="22">
        <v>48000</v>
      </c>
      <c r="C82" s="22">
        <v>46400.47</v>
      </c>
      <c r="D82" s="22">
        <v>21.2</v>
      </c>
      <c r="E82" s="27">
        <f t="shared" ref="E82:G82" si="7">SUM(E53:E81)</f>
        <v>256.45</v>
      </c>
      <c r="F82" s="22">
        <f t="shared" si="7"/>
        <v>48182.479999999996</v>
      </c>
      <c r="G82" s="22">
        <f t="shared" si="7"/>
        <v>-182.47999999999595</v>
      </c>
      <c r="H82" s="22">
        <v>-1578.33</v>
      </c>
      <c r="I82" s="18"/>
    </row>
    <row r="83" spans="1:9" ht="15.75" customHeight="1" x14ac:dyDescent="0.15"/>
    <row r="84" spans="1:9" ht="15.75" customHeight="1" x14ac:dyDescent="0.15"/>
    <row r="85" spans="1:9" ht="15.75" customHeight="1" x14ac:dyDescent="0.2">
      <c r="A85" s="101" t="s">
        <v>95</v>
      </c>
      <c r="B85" s="102"/>
      <c r="C85" s="102"/>
      <c r="D85" s="102"/>
      <c r="E85" s="102"/>
      <c r="F85" s="102"/>
      <c r="G85" s="103"/>
      <c r="H85" s="17"/>
      <c r="I85" s="18"/>
    </row>
    <row r="86" spans="1:9" ht="15.75" customHeight="1" x14ac:dyDescent="0.2">
      <c r="A86" s="19" t="s">
        <v>42</v>
      </c>
      <c r="B86" s="20" t="s">
        <v>43</v>
      </c>
      <c r="C86" s="20" t="s">
        <v>44</v>
      </c>
      <c r="D86" s="20" t="s">
        <v>45</v>
      </c>
      <c r="E86" s="21" t="s">
        <v>46</v>
      </c>
      <c r="F86" s="20" t="s">
        <v>47</v>
      </c>
      <c r="G86" s="20" t="s">
        <v>48</v>
      </c>
      <c r="H86" s="22" t="s">
        <v>49</v>
      </c>
      <c r="I86" s="18"/>
    </row>
    <row r="87" spans="1:9" ht="15.75" customHeight="1" x14ac:dyDescent="0.2">
      <c r="A87" s="23" t="s">
        <v>60</v>
      </c>
      <c r="B87" s="24">
        <v>0</v>
      </c>
      <c r="C87" s="24">
        <v>335.25</v>
      </c>
      <c r="D87" s="24">
        <v>0</v>
      </c>
      <c r="E87" s="25">
        <v>2.29</v>
      </c>
      <c r="F87" s="24">
        <v>341.21</v>
      </c>
      <c r="G87" s="24">
        <f t="shared" ref="G87:G97" si="8">SUM(B87-F87)</f>
        <v>-341.21</v>
      </c>
      <c r="H87" s="24">
        <v>335.25</v>
      </c>
      <c r="I87" s="18"/>
    </row>
    <row r="88" spans="1:9" ht="15.75" customHeight="1" x14ac:dyDescent="0.2">
      <c r="A88" s="23" t="s">
        <v>89</v>
      </c>
      <c r="B88" s="24">
        <v>0</v>
      </c>
      <c r="C88" s="24">
        <v>52.5</v>
      </c>
      <c r="D88" s="24">
        <v>0</v>
      </c>
      <c r="E88" s="25">
        <v>0.25</v>
      </c>
      <c r="F88" s="24">
        <v>52.5</v>
      </c>
      <c r="G88" s="24">
        <f t="shared" si="8"/>
        <v>-52.5</v>
      </c>
      <c r="H88" s="24">
        <v>52.5</v>
      </c>
      <c r="I88" s="18"/>
    </row>
    <row r="89" spans="1:9" ht="15.75" customHeight="1" x14ac:dyDescent="0.2">
      <c r="A89" s="23" t="s">
        <v>62</v>
      </c>
      <c r="B89" s="24">
        <v>0</v>
      </c>
      <c r="C89" s="24">
        <v>4360</v>
      </c>
      <c r="D89" s="24">
        <v>0</v>
      </c>
      <c r="E89" s="25">
        <v>27.25</v>
      </c>
      <c r="F89" s="24">
        <v>4360</v>
      </c>
      <c r="G89" s="24">
        <f t="shared" si="8"/>
        <v>-4360</v>
      </c>
      <c r="H89" s="24">
        <v>4360</v>
      </c>
      <c r="I89" s="18"/>
    </row>
    <row r="90" spans="1:9" ht="15.75" customHeight="1" x14ac:dyDescent="0.2">
      <c r="A90" s="23" t="s">
        <v>53</v>
      </c>
      <c r="B90" s="24">
        <v>0</v>
      </c>
      <c r="C90" s="24">
        <v>3020.36</v>
      </c>
      <c r="D90" s="24">
        <v>0</v>
      </c>
      <c r="E90" s="25">
        <v>15.41</v>
      </c>
      <c r="F90" s="24">
        <v>3020.36</v>
      </c>
      <c r="G90" s="24">
        <f t="shared" si="8"/>
        <v>-3020.36</v>
      </c>
      <c r="H90" s="24">
        <v>3020.36</v>
      </c>
      <c r="I90" s="18"/>
    </row>
    <row r="91" spans="1:9" ht="15.75" customHeight="1" x14ac:dyDescent="0.2">
      <c r="A91" s="23" t="s">
        <v>63</v>
      </c>
      <c r="B91" s="24">
        <v>0</v>
      </c>
      <c r="C91" s="24">
        <v>374.22</v>
      </c>
      <c r="D91" s="24">
        <v>12.64</v>
      </c>
      <c r="E91" s="25">
        <v>1.62</v>
      </c>
      <c r="F91" s="24">
        <v>386.86</v>
      </c>
      <c r="G91" s="24">
        <f t="shared" si="8"/>
        <v>-386.86</v>
      </c>
      <c r="H91" s="24">
        <v>386.86</v>
      </c>
      <c r="I91" s="18"/>
    </row>
    <row r="92" spans="1:9" ht="15.75" customHeight="1" x14ac:dyDescent="0.2">
      <c r="A92" s="23" t="s">
        <v>73</v>
      </c>
      <c r="B92" s="24">
        <v>12000</v>
      </c>
      <c r="C92" s="24">
        <v>822</v>
      </c>
      <c r="D92" s="24">
        <v>0</v>
      </c>
      <c r="E92" s="25">
        <v>3</v>
      </c>
      <c r="F92" s="24">
        <v>822</v>
      </c>
      <c r="G92" s="24">
        <f t="shared" si="8"/>
        <v>11178</v>
      </c>
      <c r="H92" s="24">
        <v>-11178</v>
      </c>
      <c r="I92" s="18"/>
    </row>
    <row r="93" spans="1:9" ht="15.75" customHeight="1" x14ac:dyDescent="0.2">
      <c r="A93" s="23" t="s">
        <v>96</v>
      </c>
      <c r="B93" s="24">
        <v>0</v>
      </c>
      <c r="C93" s="24">
        <v>191</v>
      </c>
      <c r="D93" s="24">
        <v>0</v>
      </c>
      <c r="E93" s="25">
        <v>1</v>
      </c>
      <c r="F93" s="24">
        <v>191</v>
      </c>
      <c r="G93" s="24">
        <f t="shared" si="8"/>
        <v>-191</v>
      </c>
      <c r="H93" s="24">
        <v>191</v>
      </c>
      <c r="I93" s="18"/>
    </row>
    <row r="94" spans="1:9" ht="15.75" customHeight="1" x14ac:dyDescent="0.2">
      <c r="A94" s="23" t="s">
        <v>64</v>
      </c>
      <c r="B94" s="24">
        <v>0</v>
      </c>
      <c r="C94" s="24">
        <v>49.75</v>
      </c>
      <c r="D94" s="24">
        <v>0</v>
      </c>
      <c r="E94" s="25">
        <v>0.25</v>
      </c>
      <c r="F94" s="24">
        <v>49.75</v>
      </c>
      <c r="G94" s="24">
        <f t="shared" si="8"/>
        <v>-49.75</v>
      </c>
      <c r="H94" s="24">
        <v>49.75</v>
      </c>
      <c r="I94" s="18"/>
    </row>
    <row r="95" spans="1:9" ht="15.75" customHeight="1" x14ac:dyDescent="0.2">
      <c r="A95" s="23" t="s">
        <v>91</v>
      </c>
      <c r="B95" s="24">
        <v>0</v>
      </c>
      <c r="C95" s="24">
        <v>1438.5</v>
      </c>
      <c r="D95" s="24">
        <v>-36.35</v>
      </c>
      <c r="E95" s="25">
        <v>5.25</v>
      </c>
      <c r="F95" s="24">
        <v>1402.15</v>
      </c>
      <c r="G95" s="24">
        <f t="shared" si="8"/>
        <v>-1402.15</v>
      </c>
      <c r="H95" s="24">
        <v>1402.15</v>
      </c>
      <c r="I95" s="18"/>
    </row>
    <row r="96" spans="1:9" ht="15.75" customHeight="1" x14ac:dyDescent="0.2">
      <c r="A96" s="23" t="s">
        <v>54</v>
      </c>
      <c r="B96" s="24">
        <v>0</v>
      </c>
      <c r="C96" s="24">
        <v>31</v>
      </c>
      <c r="D96" s="24">
        <v>0</v>
      </c>
      <c r="E96" s="25">
        <v>6.22</v>
      </c>
      <c r="F96" s="24">
        <v>771.28</v>
      </c>
      <c r="G96" s="24">
        <f t="shared" si="8"/>
        <v>-771.28</v>
      </c>
      <c r="H96" s="24">
        <v>31</v>
      </c>
      <c r="I96" s="18"/>
    </row>
    <row r="97" spans="1:9" ht="15.75" customHeight="1" x14ac:dyDescent="0.2">
      <c r="A97" s="26" t="s">
        <v>65</v>
      </c>
      <c r="B97" s="22">
        <v>12000</v>
      </c>
      <c r="C97" s="22">
        <v>12012.54</v>
      </c>
      <c r="D97" s="22">
        <v>-23.71</v>
      </c>
      <c r="E97" s="27">
        <f t="shared" ref="E97:F97" si="9">SUM(E87:E96)</f>
        <v>62.54</v>
      </c>
      <c r="F97" s="22">
        <f t="shared" si="9"/>
        <v>11397.11</v>
      </c>
      <c r="G97" s="22">
        <f t="shared" si="8"/>
        <v>602.88999999999942</v>
      </c>
      <c r="H97" s="22">
        <v>-11.17</v>
      </c>
      <c r="I97" s="18"/>
    </row>
    <row r="98" spans="1:9" ht="15.75" customHeight="1" x14ac:dyDescent="0.15"/>
    <row r="99" spans="1:9" ht="15.75" customHeight="1" x14ac:dyDescent="0.15"/>
    <row r="100" spans="1:9" ht="15.75" customHeight="1" x14ac:dyDescent="0.2">
      <c r="A100" s="101" t="s">
        <v>97</v>
      </c>
      <c r="B100" s="102"/>
      <c r="C100" s="102"/>
      <c r="D100" s="102"/>
      <c r="E100" s="102"/>
      <c r="F100" s="102"/>
      <c r="G100" s="103"/>
      <c r="H100" s="17"/>
      <c r="I100" s="18"/>
    </row>
    <row r="101" spans="1:9" ht="15.75" customHeight="1" x14ac:dyDescent="0.2">
      <c r="A101" s="19" t="s">
        <v>42</v>
      </c>
      <c r="B101" s="20" t="s">
        <v>43</v>
      </c>
      <c r="C101" s="20" t="s">
        <v>44</v>
      </c>
      <c r="D101" s="20" t="s">
        <v>45</v>
      </c>
      <c r="E101" s="21" t="s">
        <v>46</v>
      </c>
      <c r="F101" s="20" t="s">
        <v>47</v>
      </c>
      <c r="G101" s="20" t="s">
        <v>48</v>
      </c>
      <c r="H101" s="22" t="s">
        <v>49</v>
      </c>
      <c r="I101" s="18"/>
    </row>
    <row r="102" spans="1:9" ht="15.75" customHeight="1" x14ac:dyDescent="0.2">
      <c r="A102" s="23" t="s">
        <v>50</v>
      </c>
      <c r="B102" s="24">
        <v>0</v>
      </c>
      <c r="C102" s="24">
        <v>3465</v>
      </c>
      <c r="D102" s="24">
        <v>0</v>
      </c>
      <c r="E102" s="25">
        <v>22.25</v>
      </c>
      <c r="F102" s="24">
        <v>5607</v>
      </c>
      <c r="G102" s="24">
        <f t="shared" ref="G102:G113" si="10">SUM(B102-F102)</f>
        <v>-5607</v>
      </c>
      <c r="H102" s="24">
        <v>3465</v>
      </c>
      <c r="I102" s="18"/>
    </row>
    <row r="103" spans="1:9" ht="15.75" customHeight="1" x14ac:dyDescent="0.2">
      <c r="A103" s="23" t="s">
        <v>51</v>
      </c>
      <c r="B103" s="24">
        <v>0</v>
      </c>
      <c r="C103" s="24">
        <v>0</v>
      </c>
      <c r="D103" s="24">
        <v>0</v>
      </c>
      <c r="E103" s="25">
        <v>0.75</v>
      </c>
      <c r="F103" s="24">
        <v>0</v>
      </c>
      <c r="G103" s="24">
        <f t="shared" si="10"/>
        <v>0</v>
      </c>
      <c r="H103" s="24">
        <v>0</v>
      </c>
      <c r="I103" s="18"/>
    </row>
    <row r="104" spans="1:9" ht="15.75" customHeight="1" x14ac:dyDescent="0.2">
      <c r="A104" s="23" t="s">
        <v>67</v>
      </c>
      <c r="B104" s="24">
        <v>0</v>
      </c>
      <c r="C104" s="24">
        <v>95.5</v>
      </c>
      <c r="D104" s="24">
        <v>0</v>
      </c>
      <c r="E104" s="25">
        <v>0.5</v>
      </c>
      <c r="F104" s="24">
        <v>95.5</v>
      </c>
      <c r="G104" s="24">
        <f t="shared" si="10"/>
        <v>-95.5</v>
      </c>
      <c r="H104" s="24">
        <v>95.5</v>
      </c>
      <c r="I104" s="18"/>
    </row>
    <row r="105" spans="1:9" ht="15.75" customHeight="1" x14ac:dyDescent="0.2">
      <c r="A105" s="23" t="s">
        <v>68</v>
      </c>
      <c r="B105" s="24">
        <v>0</v>
      </c>
      <c r="C105" s="24">
        <v>1853</v>
      </c>
      <c r="D105" s="24">
        <v>0</v>
      </c>
      <c r="E105" s="25">
        <v>9.25</v>
      </c>
      <c r="F105" s="24">
        <v>2016.5</v>
      </c>
      <c r="G105" s="24">
        <f t="shared" si="10"/>
        <v>-2016.5</v>
      </c>
      <c r="H105" s="24"/>
      <c r="I105" s="18"/>
    </row>
    <row r="106" spans="1:9" ht="15.75" customHeight="1" x14ac:dyDescent="0.2">
      <c r="A106" s="23" t="s">
        <v>69</v>
      </c>
      <c r="B106" s="24">
        <v>0</v>
      </c>
      <c r="C106" s="24">
        <v>90</v>
      </c>
      <c r="D106" s="24">
        <v>0</v>
      </c>
      <c r="E106" s="25">
        <v>2.1</v>
      </c>
      <c r="F106" s="24">
        <v>378</v>
      </c>
      <c r="G106" s="24">
        <f t="shared" si="10"/>
        <v>-378</v>
      </c>
      <c r="H106" s="24">
        <v>90</v>
      </c>
      <c r="I106" s="18"/>
    </row>
    <row r="107" spans="1:9" ht="15.75" customHeight="1" x14ac:dyDescent="0.2">
      <c r="A107" s="23" t="s">
        <v>98</v>
      </c>
      <c r="B107" s="24">
        <v>10000</v>
      </c>
      <c r="C107" s="24">
        <v>0</v>
      </c>
      <c r="D107" s="24">
        <v>0</v>
      </c>
      <c r="E107" s="25">
        <v>0.75</v>
      </c>
      <c r="F107" s="24">
        <v>179.25</v>
      </c>
      <c r="G107" s="24">
        <f t="shared" si="10"/>
        <v>9820.75</v>
      </c>
      <c r="H107" s="24">
        <v>-10000</v>
      </c>
      <c r="I107" s="18"/>
    </row>
    <row r="108" spans="1:9" ht="15.75" customHeight="1" x14ac:dyDescent="0.2">
      <c r="A108" s="23" t="s">
        <v>99</v>
      </c>
      <c r="B108" s="24">
        <v>0</v>
      </c>
      <c r="C108" s="24">
        <v>82</v>
      </c>
      <c r="D108" s="24">
        <v>0</v>
      </c>
      <c r="E108" s="25">
        <v>0.5</v>
      </c>
      <c r="F108" s="24">
        <v>82</v>
      </c>
      <c r="G108" s="24">
        <f t="shared" si="10"/>
        <v>-82</v>
      </c>
      <c r="H108" s="24">
        <v>82</v>
      </c>
      <c r="I108" s="18"/>
    </row>
    <row r="109" spans="1:9" ht="15.75" customHeight="1" x14ac:dyDescent="0.2">
      <c r="A109" s="23" t="s">
        <v>53</v>
      </c>
      <c r="B109" s="24">
        <v>0</v>
      </c>
      <c r="C109" s="24">
        <v>2891</v>
      </c>
      <c r="D109" s="24">
        <v>0</v>
      </c>
      <c r="E109" s="25">
        <v>32.25</v>
      </c>
      <c r="F109" s="24">
        <v>6909</v>
      </c>
      <c r="G109" s="24">
        <f t="shared" si="10"/>
        <v>-6909</v>
      </c>
      <c r="H109" s="24">
        <v>2891</v>
      </c>
      <c r="I109" s="18"/>
    </row>
    <row r="110" spans="1:9" ht="15.75" customHeight="1" x14ac:dyDescent="0.2">
      <c r="A110" s="23" t="s">
        <v>63</v>
      </c>
      <c r="B110" s="24">
        <v>0</v>
      </c>
      <c r="C110" s="24">
        <v>635.25</v>
      </c>
      <c r="D110" s="24">
        <v>0</v>
      </c>
      <c r="E110" s="25">
        <v>2.75</v>
      </c>
      <c r="F110" s="24">
        <v>635.25</v>
      </c>
      <c r="G110" s="24">
        <f t="shared" si="10"/>
        <v>-635.25</v>
      </c>
      <c r="H110" s="24">
        <v>635.25</v>
      </c>
      <c r="I110" s="18"/>
    </row>
    <row r="111" spans="1:9" ht="15.75" customHeight="1" x14ac:dyDescent="0.2">
      <c r="A111" s="23" t="s">
        <v>72</v>
      </c>
      <c r="B111" s="24">
        <v>0</v>
      </c>
      <c r="C111" s="24">
        <v>540.79999999999995</v>
      </c>
      <c r="D111" s="24">
        <v>6.2</v>
      </c>
      <c r="E111" s="25">
        <v>3.2</v>
      </c>
      <c r="F111" s="24">
        <v>547</v>
      </c>
      <c r="G111" s="24">
        <f t="shared" si="10"/>
        <v>-547</v>
      </c>
      <c r="H111" s="24">
        <v>547</v>
      </c>
      <c r="I111" s="18"/>
    </row>
    <row r="112" spans="1:9" ht="15.75" customHeight="1" x14ac:dyDescent="0.2">
      <c r="A112" s="23" t="s">
        <v>100</v>
      </c>
      <c r="B112" s="24">
        <v>0</v>
      </c>
      <c r="C112" s="24">
        <v>341.25</v>
      </c>
      <c r="D112" s="24">
        <v>0</v>
      </c>
      <c r="E112" s="25">
        <v>1.25</v>
      </c>
      <c r="F112" s="24">
        <v>341.25</v>
      </c>
      <c r="G112" s="24">
        <f t="shared" si="10"/>
        <v>-341.25</v>
      </c>
      <c r="H112" s="24">
        <v>341.25</v>
      </c>
      <c r="I112" s="18"/>
    </row>
    <row r="113" spans="1:9" ht="15.75" customHeight="1" x14ac:dyDescent="0.2">
      <c r="A113" s="26" t="s">
        <v>65</v>
      </c>
      <c r="B113" s="22">
        <v>10000</v>
      </c>
      <c r="C113" s="22">
        <v>9993.7999999999993</v>
      </c>
      <c r="D113" s="22">
        <v>6.2</v>
      </c>
      <c r="E113" s="27">
        <f t="shared" ref="E113:F113" si="11">SUM(E102:E112)</f>
        <v>75.55</v>
      </c>
      <c r="F113" s="22">
        <f t="shared" si="11"/>
        <v>16790.75</v>
      </c>
      <c r="G113" s="22">
        <f t="shared" si="10"/>
        <v>-6790.75</v>
      </c>
      <c r="H113" s="22">
        <v>0</v>
      </c>
      <c r="I113" s="18"/>
    </row>
    <row r="114" spans="1:9" ht="15.75" customHeight="1" x14ac:dyDescent="0.15"/>
    <row r="115" spans="1:9" ht="15.75" customHeight="1" x14ac:dyDescent="0.15"/>
    <row r="116" spans="1:9" ht="15.75" customHeight="1" x14ac:dyDescent="0.2">
      <c r="A116" s="101" t="s">
        <v>101</v>
      </c>
      <c r="B116" s="102"/>
      <c r="C116" s="102"/>
      <c r="D116" s="102"/>
      <c r="E116" s="102"/>
      <c r="F116" s="102"/>
      <c r="G116" s="103"/>
      <c r="H116" s="17"/>
      <c r="I116" s="18"/>
    </row>
    <row r="117" spans="1:9" ht="15.75" customHeight="1" x14ac:dyDescent="0.2">
      <c r="A117" s="19" t="s">
        <v>42</v>
      </c>
      <c r="B117" s="20" t="s">
        <v>43</v>
      </c>
      <c r="C117" s="20" t="s">
        <v>44</v>
      </c>
      <c r="D117" s="20" t="s">
        <v>45</v>
      </c>
      <c r="E117" s="21" t="s">
        <v>46</v>
      </c>
      <c r="F117" s="20" t="s">
        <v>47</v>
      </c>
      <c r="G117" s="20" t="s">
        <v>48</v>
      </c>
      <c r="H117" s="20" t="s">
        <v>49</v>
      </c>
      <c r="I117" s="18"/>
    </row>
    <row r="118" spans="1:9" ht="15.75" customHeight="1" x14ac:dyDescent="0.2">
      <c r="A118" s="23" t="s">
        <v>50</v>
      </c>
      <c r="B118" s="24">
        <v>0</v>
      </c>
      <c r="C118" s="24">
        <v>252</v>
      </c>
      <c r="D118" s="24">
        <v>0</v>
      </c>
      <c r="E118" s="25">
        <v>1</v>
      </c>
      <c r="F118" s="24">
        <v>252</v>
      </c>
      <c r="G118" s="24">
        <f t="shared" ref="G118:G133" si="12">SUM(B118-F118)</f>
        <v>-252</v>
      </c>
      <c r="H118" s="24">
        <v>252</v>
      </c>
      <c r="I118" s="18"/>
    </row>
    <row r="119" spans="1:9" ht="15.75" customHeight="1" x14ac:dyDescent="0.2">
      <c r="A119" s="23" t="s">
        <v>59</v>
      </c>
      <c r="B119" s="24">
        <v>0</v>
      </c>
      <c r="C119" s="24">
        <v>0</v>
      </c>
      <c r="D119" s="24">
        <v>0</v>
      </c>
      <c r="E119" s="25">
        <v>0.25</v>
      </c>
      <c r="F119" s="24">
        <v>0</v>
      </c>
      <c r="G119" s="24">
        <f t="shared" si="12"/>
        <v>0</v>
      </c>
      <c r="H119" s="24">
        <v>0</v>
      </c>
      <c r="I119" s="18"/>
    </row>
    <row r="120" spans="1:9" ht="15.75" customHeight="1" x14ac:dyDescent="0.2">
      <c r="A120" s="23" t="s">
        <v>86</v>
      </c>
      <c r="B120" s="24">
        <v>0</v>
      </c>
      <c r="C120" s="24">
        <v>430.5</v>
      </c>
      <c r="D120" s="24">
        <v>0</v>
      </c>
      <c r="E120" s="25">
        <v>1.75</v>
      </c>
      <c r="F120" s="24">
        <v>430.5</v>
      </c>
      <c r="G120" s="24">
        <f t="shared" si="12"/>
        <v>-430.5</v>
      </c>
      <c r="H120" s="24">
        <v>430.5</v>
      </c>
      <c r="I120" s="18"/>
    </row>
    <row r="121" spans="1:9" ht="15.75" customHeight="1" x14ac:dyDescent="0.2">
      <c r="A121" s="23" t="s">
        <v>69</v>
      </c>
      <c r="B121" s="24">
        <v>0</v>
      </c>
      <c r="C121" s="24">
        <v>18</v>
      </c>
      <c r="D121" s="24">
        <v>0</v>
      </c>
      <c r="E121" s="25">
        <v>0.1</v>
      </c>
      <c r="F121" s="24">
        <v>18</v>
      </c>
      <c r="G121" s="24">
        <f t="shared" si="12"/>
        <v>-18</v>
      </c>
      <c r="H121" s="24">
        <v>18</v>
      </c>
      <c r="I121" s="18"/>
    </row>
    <row r="122" spans="1:9" ht="15.75" customHeight="1" x14ac:dyDescent="0.2">
      <c r="A122" s="23" t="s">
        <v>102</v>
      </c>
      <c r="B122" s="24">
        <v>0</v>
      </c>
      <c r="C122" s="24">
        <v>95.5</v>
      </c>
      <c r="D122" s="24">
        <v>0</v>
      </c>
      <c r="E122" s="25">
        <v>0.5</v>
      </c>
      <c r="F122" s="24">
        <v>95.5</v>
      </c>
      <c r="G122" s="24">
        <f t="shared" si="12"/>
        <v>-95.5</v>
      </c>
      <c r="H122" s="24">
        <v>95.5</v>
      </c>
      <c r="I122" s="18"/>
    </row>
    <row r="123" spans="1:9" ht="15.75" customHeight="1" x14ac:dyDescent="0.2">
      <c r="A123" s="23" t="s">
        <v>99</v>
      </c>
      <c r="B123" s="24">
        <v>833</v>
      </c>
      <c r="C123" s="24">
        <v>451</v>
      </c>
      <c r="D123" s="24">
        <v>0</v>
      </c>
      <c r="E123" s="25">
        <v>2.75</v>
      </c>
      <c r="F123" s="24">
        <v>451</v>
      </c>
      <c r="G123" s="24">
        <f t="shared" si="12"/>
        <v>382</v>
      </c>
      <c r="H123" s="24">
        <v>-382</v>
      </c>
      <c r="I123" s="18"/>
    </row>
    <row r="124" spans="1:9" ht="15.75" customHeight="1" x14ac:dyDescent="0.2">
      <c r="A124" s="23" t="s">
        <v>53</v>
      </c>
      <c r="B124" s="24">
        <v>0</v>
      </c>
      <c r="C124" s="24">
        <v>1078</v>
      </c>
      <c r="D124" s="24">
        <v>-44.08</v>
      </c>
      <c r="E124" s="25">
        <v>5.5</v>
      </c>
      <c r="F124" s="24">
        <v>1033.92</v>
      </c>
      <c r="G124" s="24">
        <f t="shared" si="12"/>
        <v>-1033.92</v>
      </c>
      <c r="H124" s="24">
        <v>1033.92</v>
      </c>
      <c r="I124" s="18"/>
    </row>
    <row r="125" spans="1:9" ht="15.75" customHeight="1" x14ac:dyDescent="0.2">
      <c r="A125" s="23" t="s">
        <v>63</v>
      </c>
      <c r="B125" s="24">
        <v>0</v>
      </c>
      <c r="C125" s="24">
        <v>57.75</v>
      </c>
      <c r="D125" s="24">
        <v>0</v>
      </c>
      <c r="E125" s="25">
        <v>0.25</v>
      </c>
      <c r="F125" s="24">
        <v>57.75</v>
      </c>
      <c r="G125" s="24">
        <f t="shared" si="12"/>
        <v>-57.75</v>
      </c>
      <c r="H125" s="24">
        <v>57.75</v>
      </c>
      <c r="I125" s="18"/>
    </row>
    <row r="126" spans="1:9" ht="15.75" customHeight="1" x14ac:dyDescent="0.2">
      <c r="A126" s="23" t="s">
        <v>103</v>
      </c>
      <c r="B126" s="24">
        <v>0</v>
      </c>
      <c r="C126" s="24">
        <v>952</v>
      </c>
      <c r="D126" s="24">
        <v>0</v>
      </c>
      <c r="E126" s="25">
        <v>4</v>
      </c>
      <c r="F126" s="24">
        <v>952</v>
      </c>
      <c r="G126" s="24">
        <f t="shared" si="12"/>
        <v>-952</v>
      </c>
      <c r="H126" s="24">
        <v>952</v>
      </c>
      <c r="I126" s="18"/>
    </row>
    <row r="127" spans="1:9" ht="15.75" customHeight="1" x14ac:dyDescent="0.2">
      <c r="A127" s="23" t="s">
        <v>104</v>
      </c>
      <c r="B127" s="24">
        <v>0</v>
      </c>
      <c r="C127" s="24">
        <v>1226.0999999999999</v>
      </c>
      <c r="D127" s="24">
        <v>199.22</v>
      </c>
      <c r="E127" s="25">
        <v>1</v>
      </c>
      <c r="F127" s="24">
        <v>1425.32</v>
      </c>
      <c r="G127" s="24">
        <f t="shared" si="12"/>
        <v>-1425.32</v>
      </c>
      <c r="H127" s="24">
        <v>1425.32</v>
      </c>
      <c r="I127" s="18"/>
    </row>
    <row r="128" spans="1:9" ht="15.75" customHeight="1" x14ac:dyDescent="0.2">
      <c r="A128" s="23" t="s">
        <v>92</v>
      </c>
      <c r="B128" s="24">
        <v>0</v>
      </c>
      <c r="C128" s="24">
        <v>52.09</v>
      </c>
      <c r="D128" s="24">
        <v>0</v>
      </c>
      <c r="E128" s="25">
        <v>0</v>
      </c>
      <c r="F128" s="24">
        <v>61.28</v>
      </c>
      <c r="G128" s="24">
        <f t="shared" si="12"/>
        <v>-61.28</v>
      </c>
      <c r="H128" s="24">
        <v>52.09</v>
      </c>
      <c r="I128" s="18"/>
    </row>
    <row r="129" spans="1:9" ht="15.75" customHeight="1" x14ac:dyDescent="0.2">
      <c r="A129" s="23" t="s">
        <v>76</v>
      </c>
      <c r="B129" s="24">
        <v>0</v>
      </c>
      <c r="C129" s="24">
        <v>66.41</v>
      </c>
      <c r="D129" s="24">
        <v>0</v>
      </c>
      <c r="E129" s="25">
        <v>0</v>
      </c>
      <c r="F129" s="24">
        <v>66.41</v>
      </c>
      <c r="G129" s="24">
        <f t="shared" si="12"/>
        <v>-66.41</v>
      </c>
      <c r="H129" s="24">
        <v>66.41</v>
      </c>
      <c r="I129" s="18"/>
    </row>
    <row r="130" spans="1:9" ht="15.75" customHeight="1" x14ac:dyDescent="0.2">
      <c r="A130" s="23" t="s">
        <v>105</v>
      </c>
      <c r="B130" s="24">
        <v>0</v>
      </c>
      <c r="C130" s="24">
        <v>33</v>
      </c>
      <c r="D130" s="24">
        <v>0</v>
      </c>
      <c r="E130" s="25">
        <v>0</v>
      </c>
      <c r="F130" s="24">
        <v>38.82</v>
      </c>
      <c r="G130" s="24">
        <f t="shared" si="12"/>
        <v>-38.82</v>
      </c>
      <c r="H130" s="24">
        <v>33</v>
      </c>
      <c r="I130" s="18"/>
    </row>
    <row r="131" spans="1:9" ht="15.75" customHeight="1" x14ac:dyDescent="0.2">
      <c r="A131" s="23" t="s">
        <v>106</v>
      </c>
      <c r="B131" s="24">
        <v>3868</v>
      </c>
      <c r="C131" s="24">
        <v>0</v>
      </c>
      <c r="D131" s="24">
        <v>0</v>
      </c>
      <c r="E131" s="25">
        <v>0</v>
      </c>
      <c r="F131" s="24">
        <v>1442.51</v>
      </c>
      <c r="G131" s="24">
        <f t="shared" si="12"/>
        <v>2425.4899999999998</v>
      </c>
      <c r="H131" s="24">
        <v>-3868</v>
      </c>
      <c r="I131" s="18"/>
    </row>
    <row r="132" spans="1:9" ht="15.75" customHeight="1" x14ac:dyDescent="0.2">
      <c r="A132" s="23" t="s">
        <v>93</v>
      </c>
      <c r="B132" s="24">
        <v>750</v>
      </c>
      <c r="C132" s="24">
        <v>99.96</v>
      </c>
      <c r="D132" s="24">
        <v>0</v>
      </c>
      <c r="E132" s="25">
        <v>0</v>
      </c>
      <c r="F132" s="24">
        <v>117.6</v>
      </c>
      <c r="G132" s="24">
        <f t="shared" si="12"/>
        <v>632.4</v>
      </c>
      <c r="H132" s="24">
        <v>-650.04</v>
      </c>
      <c r="I132" s="18"/>
    </row>
    <row r="133" spans="1:9" ht="15.75" customHeight="1" x14ac:dyDescent="0.2">
      <c r="A133" s="26" t="s">
        <v>65</v>
      </c>
      <c r="B133" s="22">
        <v>5451</v>
      </c>
      <c r="C133" s="22">
        <v>5295.86</v>
      </c>
      <c r="D133" s="22">
        <v>155.13999999999999</v>
      </c>
      <c r="E133" s="27">
        <f t="shared" ref="E133:F133" si="13">SUM(E118:E132)</f>
        <v>17.100000000000001</v>
      </c>
      <c r="F133" s="22">
        <f t="shared" si="13"/>
        <v>6442.61</v>
      </c>
      <c r="G133" s="22">
        <f t="shared" si="12"/>
        <v>-991.60999999999967</v>
      </c>
      <c r="H133" s="22">
        <v>0</v>
      </c>
      <c r="I133" s="18"/>
    </row>
    <row r="134" spans="1:9" ht="15.75" customHeight="1" x14ac:dyDescent="0.15"/>
    <row r="135" spans="1:9" ht="15.75" customHeight="1" x14ac:dyDescent="0.15"/>
    <row r="136" spans="1:9" ht="15.75" customHeight="1" x14ac:dyDescent="0.2">
      <c r="A136" s="101" t="s">
        <v>107</v>
      </c>
      <c r="B136" s="102"/>
      <c r="C136" s="102"/>
      <c r="D136" s="102"/>
      <c r="E136" s="102"/>
      <c r="F136" s="102"/>
      <c r="G136" s="103"/>
      <c r="H136" s="17"/>
      <c r="I136" s="18"/>
    </row>
    <row r="137" spans="1:9" ht="15.75" customHeight="1" x14ac:dyDescent="0.2">
      <c r="A137" s="19" t="s">
        <v>42</v>
      </c>
      <c r="B137" s="20" t="s">
        <v>43</v>
      </c>
      <c r="C137" s="20" t="s">
        <v>44</v>
      </c>
      <c r="D137" s="20" t="s">
        <v>45</v>
      </c>
      <c r="E137" s="21" t="s">
        <v>46</v>
      </c>
      <c r="F137" s="20" t="s">
        <v>47</v>
      </c>
      <c r="G137" s="20" t="s">
        <v>48</v>
      </c>
      <c r="H137" s="20" t="s">
        <v>49</v>
      </c>
      <c r="I137" s="18"/>
    </row>
    <row r="138" spans="1:9" ht="15.75" customHeight="1" x14ac:dyDescent="0.2">
      <c r="A138" s="23" t="s">
        <v>69</v>
      </c>
      <c r="B138" s="24">
        <v>0</v>
      </c>
      <c r="C138" s="24">
        <v>27</v>
      </c>
      <c r="D138" s="24">
        <v>0</v>
      </c>
      <c r="E138" s="25">
        <v>0.25</v>
      </c>
      <c r="F138" s="24">
        <v>45</v>
      </c>
      <c r="G138" s="24">
        <f t="shared" ref="G138:G146" si="14">SUM(B138-F138)</f>
        <v>-45</v>
      </c>
      <c r="H138" s="24">
        <v>27</v>
      </c>
      <c r="I138" s="18"/>
    </row>
    <row r="139" spans="1:9" ht="15.75" customHeight="1" x14ac:dyDescent="0.2">
      <c r="A139" s="23" t="s">
        <v>99</v>
      </c>
      <c r="B139" s="24">
        <v>834</v>
      </c>
      <c r="C139" s="24">
        <v>902</v>
      </c>
      <c r="D139" s="24">
        <v>0</v>
      </c>
      <c r="E139" s="25">
        <v>6.5</v>
      </c>
      <c r="F139" s="24">
        <v>1066</v>
      </c>
      <c r="G139" s="24">
        <f t="shared" si="14"/>
        <v>-232</v>
      </c>
      <c r="H139" s="24">
        <v>68</v>
      </c>
      <c r="I139" s="18"/>
    </row>
    <row r="140" spans="1:9" ht="15.75" customHeight="1" x14ac:dyDescent="0.2">
      <c r="A140" s="23" t="s">
        <v>53</v>
      </c>
      <c r="B140" s="24">
        <v>0</v>
      </c>
      <c r="C140" s="24">
        <v>823.2</v>
      </c>
      <c r="D140" s="24">
        <v>0</v>
      </c>
      <c r="E140" s="25">
        <v>4.95</v>
      </c>
      <c r="F140" s="24">
        <v>981.58</v>
      </c>
      <c r="G140" s="24">
        <f t="shared" si="14"/>
        <v>-981.58</v>
      </c>
      <c r="H140" s="24">
        <v>823.2</v>
      </c>
      <c r="I140" s="18"/>
    </row>
    <row r="141" spans="1:9" ht="15.75" customHeight="1" x14ac:dyDescent="0.2">
      <c r="A141" s="23" t="s">
        <v>63</v>
      </c>
      <c r="B141" s="24">
        <v>0</v>
      </c>
      <c r="C141" s="24">
        <v>173.25</v>
      </c>
      <c r="D141" s="24">
        <v>0</v>
      </c>
      <c r="E141" s="25">
        <v>0.75</v>
      </c>
      <c r="F141" s="24">
        <v>173.25</v>
      </c>
      <c r="G141" s="24">
        <f t="shared" si="14"/>
        <v>-173.25</v>
      </c>
      <c r="H141" s="24">
        <v>173.25</v>
      </c>
      <c r="I141" s="18"/>
    </row>
    <row r="142" spans="1:9" ht="15.75" customHeight="1" x14ac:dyDescent="0.2">
      <c r="A142" s="23" t="s">
        <v>72</v>
      </c>
      <c r="B142" s="24">
        <v>0</v>
      </c>
      <c r="C142" s="24">
        <v>42.25</v>
      </c>
      <c r="D142" s="24">
        <v>0</v>
      </c>
      <c r="E142" s="25">
        <v>0.25</v>
      </c>
      <c r="F142" s="24">
        <v>42.25</v>
      </c>
      <c r="G142" s="24">
        <f t="shared" si="14"/>
        <v>-42.25</v>
      </c>
      <c r="H142" s="24">
        <v>42.25</v>
      </c>
      <c r="I142" s="18"/>
    </row>
    <row r="143" spans="1:9" ht="15.75" customHeight="1" x14ac:dyDescent="0.2">
      <c r="A143" s="23" t="s">
        <v>104</v>
      </c>
      <c r="B143" s="24">
        <v>0</v>
      </c>
      <c r="C143" s="24">
        <v>1144.6400000000001</v>
      </c>
      <c r="D143" s="24">
        <v>185.99</v>
      </c>
      <c r="E143" s="25">
        <v>0</v>
      </c>
      <c r="F143" s="24">
        <v>1346.67</v>
      </c>
      <c r="G143" s="24">
        <f t="shared" si="14"/>
        <v>-1346.67</v>
      </c>
      <c r="H143" s="24">
        <v>1330.63</v>
      </c>
      <c r="I143" s="18"/>
    </row>
    <row r="144" spans="1:9" ht="15.75" customHeight="1" x14ac:dyDescent="0.2">
      <c r="A144" s="23" t="s">
        <v>78</v>
      </c>
      <c r="B144" s="24">
        <v>0</v>
      </c>
      <c r="C144" s="24">
        <v>534.76</v>
      </c>
      <c r="D144" s="24">
        <v>86.89</v>
      </c>
      <c r="E144" s="25">
        <v>0</v>
      </c>
      <c r="F144" s="24">
        <v>629.14514000000008</v>
      </c>
      <c r="G144" s="24">
        <f t="shared" si="14"/>
        <v>-629.14514000000008</v>
      </c>
      <c r="H144" s="24">
        <v>621.65</v>
      </c>
      <c r="I144" s="18"/>
    </row>
    <row r="145" spans="1:9" ht="15.75" customHeight="1" x14ac:dyDescent="0.2">
      <c r="A145" s="23" t="s">
        <v>106</v>
      </c>
      <c r="B145" s="24">
        <v>3868</v>
      </c>
      <c r="C145" s="24">
        <v>0</v>
      </c>
      <c r="D145" s="24">
        <v>0</v>
      </c>
      <c r="E145" s="25">
        <v>0</v>
      </c>
      <c r="F145" s="24">
        <v>0</v>
      </c>
      <c r="G145" s="24">
        <f t="shared" si="14"/>
        <v>3868</v>
      </c>
      <c r="H145" s="24">
        <v>-3868</v>
      </c>
      <c r="I145" s="18"/>
    </row>
    <row r="146" spans="1:9" ht="15.75" customHeight="1" x14ac:dyDescent="0.2">
      <c r="A146" s="23" t="s">
        <v>93</v>
      </c>
      <c r="B146" s="24">
        <v>1250</v>
      </c>
      <c r="C146" s="24">
        <v>1612.86</v>
      </c>
      <c r="D146" s="24">
        <v>260.77999999999997</v>
      </c>
      <c r="E146" s="25">
        <v>0</v>
      </c>
      <c r="F146" s="24">
        <v>1897.53</v>
      </c>
      <c r="G146" s="24">
        <f t="shared" si="14"/>
        <v>-647.53</v>
      </c>
      <c r="H146" s="24">
        <v>623.64</v>
      </c>
      <c r="I146" s="18"/>
    </row>
    <row r="147" spans="1:9" ht="15.75" customHeight="1" x14ac:dyDescent="0.2">
      <c r="A147" s="26" t="s">
        <v>65</v>
      </c>
      <c r="B147" s="22">
        <v>5952</v>
      </c>
      <c r="C147" s="22">
        <v>5259.96</v>
      </c>
      <c r="D147" s="22">
        <v>533.66</v>
      </c>
      <c r="E147" s="27">
        <f t="shared" ref="E147:G147" si="15">SUM(E138:E146)</f>
        <v>12.7</v>
      </c>
      <c r="F147" s="22">
        <f t="shared" si="15"/>
        <v>6181.4251400000003</v>
      </c>
      <c r="G147" s="22">
        <f t="shared" si="15"/>
        <v>-229.42514000000006</v>
      </c>
      <c r="H147" s="22">
        <v>-158.38</v>
      </c>
      <c r="I147" s="18"/>
    </row>
    <row r="148" spans="1:9" ht="15.75" customHeight="1" x14ac:dyDescent="0.15"/>
    <row r="149" spans="1:9" ht="15.75" customHeight="1" x14ac:dyDescent="0.15"/>
    <row r="150" spans="1:9" ht="15.75" customHeight="1" x14ac:dyDescent="0.2">
      <c r="A150" s="101" t="s">
        <v>108</v>
      </c>
      <c r="B150" s="102"/>
      <c r="C150" s="102"/>
      <c r="D150" s="102"/>
      <c r="E150" s="102"/>
      <c r="F150" s="102"/>
      <c r="G150" s="103"/>
      <c r="H150" s="17"/>
      <c r="I150" s="18"/>
    </row>
    <row r="151" spans="1:9" ht="15.75" customHeight="1" x14ac:dyDescent="0.2">
      <c r="A151" s="19" t="s">
        <v>42</v>
      </c>
      <c r="B151" s="20" t="s">
        <v>43</v>
      </c>
      <c r="C151" s="20" t="s">
        <v>44</v>
      </c>
      <c r="D151" s="20" t="s">
        <v>45</v>
      </c>
      <c r="E151" s="21" t="s">
        <v>46</v>
      </c>
      <c r="F151" s="20" t="s">
        <v>47</v>
      </c>
      <c r="G151" s="20" t="s">
        <v>48</v>
      </c>
      <c r="H151" s="22" t="s">
        <v>49</v>
      </c>
      <c r="I151" s="18"/>
    </row>
    <row r="152" spans="1:9" ht="15.75" customHeight="1" x14ac:dyDescent="0.2">
      <c r="A152" s="23" t="s">
        <v>85</v>
      </c>
      <c r="B152" s="24">
        <v>0</v>
      </c>
      <c r="C152" s="24">
        <v>773.5</v>
      </c>
      <c r="D152" s="24">
        <v>0</v>
      </c>
      <c r="E152" s="25">
        <v>3.25</v>
      </c>
      <c r="F152" s="24">
        <v>773.5</v>
      </c>
      <c r="G152" s="24">
        <f t="shared" ref="G152:G160" si="16">SUM(B152-F152)</f>
        <v>-773.5</v>
      </c>
      <c r="H152" s="24">
        <v>773.5</v>
      </c>
      <c r="I152" s="18"/>
    </row>
    <row r="153" spans="1:9" ht="15.75" customHeight="1" x14ac:dyDescent="0.2">
      <c r="A153" s="23" t="s">
        <v>67</v>
      </c>
      <c r="B153" s="24">
        <v>0</v>
      </c>
      <c r="C153" s="24">
        <v>47.75</v>
      </c>
      <c r="D153" s="24">
        <v>0</v>
      </c>
      <c r="E153" s="25">
        <v>0.25</v>
      </c>
      <c r="F153" s="24">
        <v>47.75</v>
      </c>
      <c r="G153" s="24">
        <f t="shared" si="16"/>
        <v>-47.75</v>
      </c>
      <c r="H153" s="24">
        <v>47.75</v>
      </c>
      <c r="I153" s="18"/>
    </row>
    <row r="154" spans="1:9" ht="15.75" customHeight="1" x14ac:dyDescent="0.2">
      <c r="A154" s="23" t="s">
        <v>68</v>
      </c>
      <c r="B154" s="24">
        <v>0</v>
      </c>
      <c r="C154" s="24">
        <v>163.5</v>
      </c>
      <c r="D154" s="24">
        <v>0</v>
      </c>
      <c r="E154" s="25">
        <v>0.75</v>
      </c>
      <c r="F154" s="24">
        <v>163.5</v>
      </c>
      <c r="G154" s="24">
        <f t="shared" si="16"/>
        <v>-163.5</v>
      </c>
      <c r="H154" s="24">
        <v>163.5</v>
      </c>
      <c r="I154" s="18"/>
    </row>
    <row r="155" spans="1:9" ht="15.75" customHeight="1" x14ac:dyDescent="0.2">
      <c r="A155" s="23" t="s">
        <v>69</v>
      </c>
      <c r="B155" s="24">
        <v>0</v>
      </c>
      <c r="C155" s="24">
        <v>36</v>
      </c>
      <c r="D155" s="24">
        <v>0</v>
      </c>
      <c r="E155" s="25">
        <v>0.2</v>
      </c>
      <c r="F155" s="24">
        <v>36</v>
      </c>
      <c r="G155" s="24">
        <f t="shared" si="16"/>
        <v>-36</v>
      </c>
      <c r="H155" s="24">
        <v>36</v>
      </c>
      <c r="I155" s="18"/>
    </row>
    <row r="156" spans="1:9" ht="15.75" customHeight="1" x14ac:dyDescent="0.2">
      <c r="A156" s="23" t="s">
        <v>99</v>
      </c>
      <c r="B156" s="24">
        <v>833</v>
      </c>
      <c r="C156" s="24">
        <v>615</v>
      </c>
      <c r="D156" s="24">
        <v>0</v>
      </c>
      <c r="E156" s="25">
        <v>3.75</v>
      </c>
      <c r="F156" s="24">
        <v>615</v>
      </c>
      <c r="G156" s="24">
        <f t="shared" si="16"/>
        <v>218</v>
      </c>
      <c r="H156" s="24">
        <v>-218</v>
      </c>
      <c r="I156" s="18"/>
    </row>
    <row r="157" spans="1:9" ht="15.75" customHeight="1" x14ac:dyDescent="0.2">
      <c r="A157" s="23" t="s">
        <v>53</v>
      </c>
      <c r="B157" s="24">
        <v>0</v>
      </c>
      <c r="C157" s="24">
        <v>686</v>
      </c>
      <c r="D157" s="24">
        <v>0</v>
      </c>
      <c r="E157" s="25">
        <v>3.5</v>
      </c>
      <c r="F157" s="24">
        <v>686</v>
      </c>
      <c r="G157" s="24">
        <f t="shared" si="16"/>
        <v>-686</v>
      </c>
      <c r="H157" s="24">
        <v>686</v>
      </c>
      <c r="I157" s="18"/>
    </row>
    <row r="158" spans="1:9" ht="15.75" customHeight="1" x14ac:dyDescent="0.2">
      <c r="A158" s="23" t="s">
        <v>63</v>
      </c>
      <c r="B158" s="24">
        <v>0</v>
      </c>
      <c r="C158" s="24">
        <v>346.5</v>
      </c>
      <c r="D158" s="24">
        <v>0</v>
      </c>
      <c r="E158" s="25">
        <v>1.5</v>
      </c>
      <c r="F158" s="24">
        <v>346.5</v>
      </c>
      <c r="G158" s="24">
        <f t="shared" si="16"/>
        <v>-346.5</v>
      </c>
      <c r="H158" s="24">
        <v>346.5</v>
      </c>
      <c r="I158" s="18"/>
    </row>
    <row r="159" spans="1:9" ht="15.75" customHeight="1" x14ac:dyDescent="0.2">
      <c r="A159" s="23" t="s">
        <v>72</v>
      </c>
      <c r="B159" s="24">
        <v>0</v>
      </c>
      <c r="C159" s="24">
        <v>25.35</v>
      </c>
      <c r="D159" s="24">
        <v>0</v>
      </c>
      <c r="E159" s="25">
        <v>0.15</v>
      </c>
      <c r="F159" s="24">
        <v>25.35</v>
      </c>
      <c r="G159" s="24">
        <f t="shared" si="16"/>
        <v>-25.35</v>
      </c>
      <c r="H159" s="24">
        <v>25.35</v>
      </c>
      <c r="I159" s="18"/>
    </row>
    <row r="160" spans="1:9" ht="15.75" customHeight="1" x14ac:dyDescent="0.2">
      <c r="A160" s="23" t="s">
        <v>106</v>
      </c>
      <c r="B160" s="24">
        <v>2000</v>
      </c>
      <c r="C160" s="24">
        <v>0</v>
      </c>
      <c r="D160" s="24">
        <v>0</v>
      </c>
      <c r="E160" s="25">
        <v>0</v>
      </c>
      <c r="F160" s="24">
        <v>1346.67</v>
      </c>
      <c r="G160" s="24">
        <f t="shared" si="16"/>
        <v>653.32999999999993</v>
      </c>
      <c r="H160" s="24">
        <v>-2000</v>
      </c>
      <c r="I160" s="18"/>
    </row>
    <row r="161" spans="1:9" ht="15.75" customHeight="1" x14ac:dyDescent="0.2">
      <c r="A161" s="26" t="s">
        <v>65</v>
      </c>
      <c r="B161" s="22">
        <v>2833</v>
      </c>
      <c r="C161" s="22">
        <v>2833</v>
      </c>
      <c r="D161" s="22">
        <v>0</v>
      </c>
      <c r="E161" s="27">
        <f t="shared" ref="E161:G161" si="17">SUM(E152:E160)</f>
        <v>13.35</v>
      </c>
      <c r="F161" s="22">
        <f t="shared" si="17"/>
        <v>4040.27</v>
      </c>
      <c r="G161" s="22">
        <f t="shared" si="17"/>
        <v>-1207.27</v>
      </c>
      <c r="H161" s="22">
        <v>0</v>
      </c>
      <c r="I161" s="18"/>
    </row>
    <row r="162" spans="1:9" ht="15.75" customHeight="1" x14ac:dyDescent="0.15"/>
    <row r="163" spans="1:9" ht="15.75" customHeight="1" x14ac:dyDescent="0.15"/>
    <row r="164" spans="1:9" ht="15.75" customHeight="1" x14ac:dyDescent="0.2">
      <c r="A164" s="101" t="s">
        <v>109</v>
      </c>
      <c r="B164" s="102"/>
      <c r="C164" s="102"/>
      <c r="D164" s="102"/>
      <c r="E164" s="102"/>
      <c r="F164" s="102"/>
      <c r="G164" s="103"/>
      <c r="H164" s="17"/>
      <c r="I164" s="18"/>
    </row>
    <row r="165" spans="1:9" ht="15.75" customHeight="1" x14ac:dyDescent="0.2">
      <c r="A165" s="19" t="s">
        <v>42</v>
      </c>
      <c r="B165" s="20" t="s">
        <v>43</v>
      </c>
      <c r="C165" s="20" t="s">
        <v>44</v>
      </c>
      <c r="D165" s="20" t="s">
        <v>45</v>
      </c>
      <c r="E165" s="21" t="s">
        <v>46</v>
      </c>
      <c r="F165" s="20" t="s">
        <v>47</v>
      </c>
      <c r="G165" s="20" t="s">
        <v>48</v>
      </c>
      <c r="H165" s="22" t="s">
        <v>49</v>
      </c>
      <c r="I165" s="18"/>
    </row>
    <row r="166" spans="1:9" ht="15.75" customHeight="1" x14ac:dyDescent="0.2">
      <c r="A166" s="23" t="s">
        <v>50</v>
      </c>
      <c r="B166" s="24">
        <v>950</v>
      </c>
      <c r="C166" s="24">
        <v>315</v>
      </c>
      <c r="D166" s="24">
        <v>0</v>
      </c>
      <c r="E166" s="25">
        <v>1.25</v>
      </c>
      <c r="F166" s="24">
        <v>315</v>
      </c>
      <c r="G166" s="24">
        <f t="shared" ref="G166:G168" si="18">SUM(B166-F166)</f>
        <v>635</v>
      </c>
      <c r="H166" s="24">
        <v>-635</v>
      </c>
      <c r="I166" s="18"/>
    </row>
    <row r="167" spans="1:9" ht="15.75" customHeight="1" x14ac:dyDescent="0.2">
      <c r="A167" s="23" t="s">
        <v>69</v>
      </c>
      <c r="B167" s="24">
        <v>0</v>
      </c>
      <c r="C167" s="24">
        <v>90</v>
      </c>
      <c r="D167" s="24">
        <v>6</v>
      </c>
      <c r="E167" s="25">
        <v>0.5</v>
      </c>
      <c r="F167" s="24">
        <v>96</v>
      </c>
      <c r="G167" s="24">
        <f t="shared" si="18"/>
        <v>-96</v>
      </c>
      <c r="H167" s="24">
        <v>96</v>
      </c>
      <c r="I167" s="18"/>
    </row>
    <row r="168" spans="1:9" ht="15.75" customHeight="1" x14ac:dyDescent="0.2">
      <c r="A168" s="23" t="s">
        <v>53</v>
      </c>
      <c r="B168" s="24">
        <v>0</v>
      </c>
      <c r="C168" s="24">
        <v>539</v>
      </c>
      <c r="D168" s="24">
        <v>0</v>
      </c>
      <c r="E168" s="25">
        <v>2.75</v>
      </c>
      <c r="F168" s="24">
        <v>539</v>
      </c>
      <c r="G168" s="24">
        <f t="shared" si="18"/>
        <v>-539</v>
      </c>
      <c r="H168" s="24">
        <v>539</v>
      </c>
      <c r="I168" s="18"/>
    </row>
    <row r="169" spans="1:9" ht="15.75" customHeight="1" x14ac:dyDescent="0.2">
      <c r="A169" s="26" t="s">
        <v>65</v>
      </c>
      <c r="B169" s="22">
        <v>950</v>
      </c>
      <c r="C169" s="22">
        <v>944</v>
      </c>
      <c r="D169" s="22">
        <v>6</v>
      </c>
      <c r="E169" s="27">
        <f t="shared" ref="E169:G169" si="19">SUM(E166:E168)</f>
        <v>4.5</v>
      </c>
      <c r="F169" s="22">
        <f t="shared" si="19"/>
        <v>950</v>
      </c>
      <c r="G169" s="22">
        <f t="shared" si="19"/>
        <v>0</v>
      </c>
      <c r="H169" s="22">
        <v>0</v>
      </c>
      <c r="I169" s="18"/>
    </row>
    <row r="170" spans="1:9" ht="15.75" customHeight="1" x14ac:dyDescent="0.15"/>
    <row r="171" spans="1:9" ht="15.75" customHeight="1" x14ac:dyDescent="0.15"/>
    <row r="172" spans="1:9" ht="15.75" customHeight="1" x14ac:dyDescent="0.2">
      <c r="A172" s="101" t="s">
        <v>110</v>
      </c>
      <c r="B172" s="102"/>
      <c r="C172" s="102"/>
      <c r="D172" s="102"/>
      <c r="E172" s="102"/>
      <c r="F172" s="102"/>
      <c r="G172" s="103"/>
      <c r="H172" s="17"/>
      <c r="I172" s="18"/>
    </row>
    <row r="173" spans="1:9" ht="15.75" customHeight="1" x14ac:dyDescent="0.2">
      <c r="A173" s="19" t="s">
        <v>42</v>
      </c>
      <c r="B173" s="20" t="s">
        <v>43</v>
      </c>
      <c r="C173" s="20" t="s">
        <v>44</v>
      </c>
      <c r="D173" s="20" t="s">
        <v>45</v>
      </c>
      <c r="E173" s="21" t="s">
        <v>46</v>
      </c>
      <c r="F173" s="20" t="s">
        <v>47</v>
      </c>
      <c r="G173" s="20" t="s">
        <v>48</v>
      </c>
      <c r="H173" s="22" t="s">
        <v>49</v>
      </c>
      <c r="I173" s="18"/>
    </row>
    <row r="174" spans="1:9" ht="15.75" customHeight="1" x14ac:dyDescent="0.2">
      <c r="A174" s="23" t="s">
        <v>69</v>
      </c>
      <c r="B174" s="24">
        <v>0</v>
      </c>
      <c r="C174" s="24"/>
      <c r="D174" s="24"/>
      <c r="E174" s="25">
        <v>0.3</v>
      </c>
      <c r="F174" s="24">
        <v>54</v>
      </c>
      <c r="G174" s="24">
        <f t="shared" ref="G174:G177" si="20">SUM(B174-F174)</f>
        <v>-54</v>
      </c>
      <c r="H174" s="24"/>
      <c r="I174" s="18"/>
    </row>
    <row r="175" spans="1:9" ht="15.75" customHeight="1" x14ac:dyDescent="0.2">
      <c r="A175" s="23" t="s">
        <v>71</v>
      </c>
      <c r="B175" s="24">
        <v>0</v>
      </c>
      <c r="C175" s="24"/>
      <c r="D175" s="24"/>
      <c r="E175" s="25">
        <v>1</v>
      </c>
      <c r="F175" s="24">
        <v>164</v>
      </c>
      <c r="G175" s="24">
        <f t="shared" si="20"/>
        <v>-164</v>
      </c>
      <c r="H175" s="24"/>
      <c r="I175" s="18"/>
    </row>
    <row r="176" spans="1:9" ht="15.75" customHeight="1" x14ac:dyDescent="0.2">
      <c r="A176" s="23" t="s">
        <v>53</v>
      </c>
      <c r="B176" s="24">
        <v>0</v>
      </c>
      <c r="C176" s="24"/>
      <c r="D176" s="24"/>
      <c r="E176" s="25">
        <v>1.5</v>
      </c>
      <c r="F176" s="24">
        <v>294</v>
      </c>
      <c r="G176" s="24">
        <f t="shared" si="20"/>
        <v>-294</v>
      </c>
      <c r="H176" s="24"/>
      <c r="I176" s="18"/>
    </row>
    <row r="177" spans="1:9" ht="15.75" customHeight="1" x14ac:dyDescent="0.2">
      <c r="A177" s="23" t="s">
        <v>78</v>
      </c>
      <c r="B177" s="24">
        <v>0</v>
      </c>
      <c r="C177" s="24">
        <v>315</v>
      </c>
      <c r="D177" s="24">
        <v>0</v>
      </c>
      <c r="E177" s="25">
        <v>0</v>
      </c>
      <c r="F177" s="24">
        <v>1805.14</v>
      </c>
      <c r="G177" s="24">
        <f t="shared" si="20"/>
        <v>-1805.14</v>
      </c>
      <c r="H177" s="24">
        <v>-635</v>
      </c>
      <c r="I177" s="18"/>
    </row>
    <row r="178" spans="1:9" ht="15.75" customHeight="1" x14ac:dyDescent="0.2">
      <c r="A178" s="26" t="s">
        <v>65</v>
      </c>
      <c r="B178" s="22">
        <f>SUM(B174:B177)</f>
        <v>0</v>
      </c>
      <c r="C178" s="22">
        <v>944</v>
      </c>
      <c r="D178" s="22">
        <v>6</v>
      </c>
      <c r="E178" s="27">
        <f t="shared" ref="E178:G178" si="21">SUM(E174:E177)</f>
        <v>2.8</v>
      </c>
      <c r="F178" s="22">
        <f t="shared" si="21"/>
        <v>2317.1400000000003</v>
      </c>
      <c r="G178" s="22">
        <f t="shared" si="21"/>
        <v>-2317.1400000000003</v>
      </c>
      <c r="H178" s="22">
        <v>0</v>
      </c>
      <c r="I178" s="18"/>
    </row>
    <row r="179" spans="1:9" ht="15.75" customHeight="1" x14ac:dyDescent="0.15"/>
    <row r="180" spans="1:9" ht="15.75" customHeight="1" x14ac:dyDescent="0.15"/>
    <row r="181" spans="1:9" ht="15.75" customHeight="1" x14ac:dyDescent="0.2">
      <c r="A181" s="101" t="s">
        <v>111</v>
      </c>
      <c r="B181" s="102"/>
      <c r="C181" s="102"/>
      <c r="D181" s="102"/>
      <c r="E181" s="102"/>
      <c r="F181" s="102"/>
      <c r="G181" s="103"/>
      <c r="H181" s="17"/>
      <c r="I181" s="18"/>
    </row>
    <row r="182" spans="1:9" ht="15.75" customHeight="1" x14ac:dyDescent="0.2">
      <c r="A182" s="19" t="s">
        <v>42</v>
      </c>
      <c r="B182" s="20" t="s">
        <v>43</v>
      </c>
      <c r="C182" s="20" t="s">
        <v>44</v>
      </c>
      <c r="D182" s="20" t="s">
        <v>45</v>
      </c>
      <c r="E182" s="21" t="s">
        <v>46</v>
      </c>
      <c r="F182" s="20" t="s">
        <v>47</v>
      </c>
      <c r="G182" s="20" t="s">
        <v>48</v>
      </c>
      <c r="H182" s="22" t="s">
        <v>49</v>
      </c>
      <c r="I182" s="18"/>
    </row>
    <row r="183" spans="1:9" ht="15.75" customHeight="1" x14ac:dyDescent="0.2">
      <c r="A183" s="23" t="s">
        <v>81</v>
      </c>
      <c r="B183" s="24">
        <v>0</v>
      </c>
      <c r="C183" s="24">
        <v>135</v>
      </c>
      <c r="D183" s="24">
        <v>0</v>
      </c>
      <c r="E183" s="25">
        <v>1</v>
      </c>
      <c r="F183" s="24">
        <v>180</v>
      </c>
      <c r="G183" s="24">
        <f t="shared" ref="G183:G205" si="22">SUM(B183-F183)</f>
        <v>-180</v>
      </c>
      <c r="H183" s="24">
        <v>135</v>
      </c>
      <c r="I183" s="18"/>
    </row>
    <row r="184" spans="1:9" ht="15.75" customHeight="1" x14ac:dyDescent="0.2">
      <c r="A184" s="23" t="s">
        <v>51</v>
      </c>
      <c r="B184" s="24">
        <v>0</v>
      </c>
      <c r="C184" s="24">
        <v>0</v>
      </c>
      <c r="D184" s="24">
        <v>0</v>
      </c>
      <c r="E184" s="25">
        <v>5.25</v>
      </c>
      <c r="F184" s="24">
        <v>0</v>
      </c>
      <c r="G184" s="24">
        <f t="shared" si="22"/>
        <v>0</v>
      </c>
      <c r="H184" s="24">
        <v>0</v>
      </c>
      <c r="I184" s="18"/>
    </row>
    <row r="185" spans="1:9" ht="15.75" customHeight="1" x14ac:dyDescent="0.2">
      <c r="A185" s="23" t="s">
        <v>60</v>
      </c>
      <c r="B185" s="24">
        <v>0</v>
      </c>
      <c r="C185" s="24">
        <v>74.5</v>
      </c>
      <c r="D185" s="24">
        <v>0</v>
      </c>
      <c r="E185" s="25">
        <v>26.75</v>
      </c>
      <c r="F185" s="24">
        <v>3985.75</v>
      </c>
      <c r="G185" s="24">
        <f t="shared" si="22"/>
        <v>-3985.75</v>
      </c>
      <c r="H185" s="24">
        <v>74.5</v>
      </c>
      <c r="I185" s="18"/>
    </row>
    <row r="186" spans="1:9" ht="15.75" customHeight="1" x14ac:dyDescent="0.2">
      <c r="A186" s="23" t="s">
        <v>82</v>
      </c>
      <c r="B186" s="24">
        <v>0</v>
      </c>
      <c r="C186" s="24">
        <v>2055</v>
      </c>
      <c r="D186" s="24">
        <v>0</v>
      </c>
      <c r="E186" s="25">
        <v>7.5</v>
      </c>
      <c r="F186" s="24">
        <v>2055</v>
      </c>
      <c r="G186" s="24">
        <f t="shared" si="22"/>
        <v>-2055</v>
      </c>
      <c r="H186" s="24">
        <v>2055</v>
      </c>
      <c r="I186" s="18"/>
    </row>
    <row r="187" spans="1:9" ht="15.75" customHeight="1" x14ac:dyDescent="0.2">
      <c r="A187" s="23" t="s">
        <v>83</v>
      </c>
      <c r="B187" s="24">
        <v>0</v>
      </c>
      <c r="C187" s="24">
        <v>1705</v>
      </c>
      <c r="D187" s="24">
        <v>0</v>
      </c>
      <c r="E187" s="25">
        <v>7.75</v>
      </c>
      <c r="F187" s="24">
        <v>1705</v>
      </c>
      <c r="G187" s="24">
        <f t="shared" si="22"/>
        <v>-1705</v>
      </c>
      <c r="H187" s="24">
        <v>1705</v>
      </c>
      <c r="I187" s="18"/>
    </row>
    <row r="188" spans="1:9" ht="15.75" customHeight="1" x14ac:dyDescent="0.2">
      <c r="A188" s="23" t="s">
        <v>84</v>
      </c>
      <c r="B188" s="24">
        <v>0</v>
      </c>
      <c r="C188" s="24">
        <v>2509.5</v>
      </c>
      <c r="D188" s="24">
        <v>0</v>
      </c>
      <c r="E188" s="25">
        <v>10.5</v>
      </c>
      <c r="F188" s="24">
        <v>2509.5</v>
      </c>
      <c r="G188" s="24">
        <f t="shared" si="22"/>
        <v>-2509.5</v>
      </c>
      <c r="H188" s="24">
        <v>2509.5</v>
      </c>
      <c r="I188" s="18"/>
    </row>
    <row r="189" spans="1:9" ht="15.75" customHeight="1" x14ac:dyDescent="0.2">
      <c r="A189" s="23" t="s">
        <v>85</v>
      </c>
      <c r="B189" s="24">
        <v>0</v>
      </c>
      <c r="C189" s="24">
        <v>1011.5</v>
      </c>
      <c r="D189" s="24">
        <v>0</v>
      </c>
      <c r="E189" s="25">
        <v>4.75</v>
      </c>
      <c r="F189" s="24">
        <v>1130.5</v>
      </c>
      <c r="G189" s="24">
        <f t="shared" si="22"/>
        <v>-1130.5</v>
      </c>
      <c r="H189" s="24">
        <v>1011.5</v>
      </c>
      <c r="I189" s="18"/>
    </row>
    <row r="190" spans="1:9" ht="15.75" customHeight="1" x14ac:dyDescent="0.2">
      <c r="A190" s="23" t="s">
        <v>86</v>
      </c>
      <c r="B190" s="24">
        <v>0</v>
      </c>
      <c r="C190" s="24">
        <v>2952</v>
      </c>
      <c r="D190" s="24">
        <v>0</v>
      </c>
      <c r="E190" s="25">
        <v>18</v>
      </c>
      <c r="F190" s="24">
        <v>4428</v>
      </c>
      <c r="G190" s="24">
        <f t="shared" si="22"/>
        <v>-4428</v>
      </c>
      <c r="H190" s="24">
        <v>2952</v>
      </c>
      <c r="I190" s="18"/>
    </row>
    <row r="191" spans="1:9" ht="15.75" customHeight="1" x14ac:dyDescent="0.2">
      <c r="A191" s="23" t="s">
        <v>87</v>
      </c>
      <c r="B191" s="24">
        <v>0</v>
      </c>
      <c r="C191" s="24">
        <v>1320</v>
      </c>
      <c r="D191" s="24">
        <v>0</v>
      </c>
      <c r="E191" s="25">
        <v>6</v>
      </c>
      <c r="F191" s="24">
        <v>1320</v>
      </c>
      <c r="G191" s="24">
        <f t="shared" si="22"/>
        <v>-1320</v>
      </c>
      <c r="H191" s="24">
        <v>1320</v>
      </c>
      <c r="I191" s="18"/>
    </row>
    <row r="192" spans="1:9" ht="15.75" customHeight="1" x14ac:dyDescent="0.2">
      <c r="A192" s="23" t="s">
        <v>88</v>
      </c>
      <c r="B192" s="24">
        <v>21000</v>
      </c>
      <c r="C192" s="24">
        <v>2362.5</v>
      </c>
      <c r="D192" s="24">
        <v>0</v>
      </c>
      <c r="E192" s="25">
        <v>16.5</v>
      </c>
      <c r="F192" s="24">
        <v>3712.5</v>
      </c>
      <c r="G192" s="24">
        <f t="shared" si="22"/>
        <v>17287.5</v>
      </c>
      <c r="H192" s="24">
        <v>-18637.5</v>
      </c>
      <c r="I192" s="18"/>
    </row>
    <row r="193" spans="1:28" ht="15.75" customHeight="1" x14ac:dyDescent="0.2">
      <c r="A193" s="23" t="s">
        <v>69</v>
      </c>
      <c r="B193" s="24">
        <v>0</v>
      </c>
      <c r="C193" s="24">
        <v>189</v>
      </c>
      <c r="D193" s="24">
        <v>0</v>
      </c>
      <c r="E193" s="25">
        <v>1.35</v>
      </c>
      <c r="F193" s="24">
        <v>243</v>
      </c>
      <c r="G193" s="24">
        <f t="shared" si="22"/>
        <v>-243</v>
      </c>
      <c r="H193" s="24">
        <v>189</v>
      </c>
      <c r="I193" s="18"/>
    </row>
    <row r="194" spans="1:28" ht="15.75" customHeight="1" x14ac:dyDescent="0.2">
      <c r="A194" s="23" t="s">
        <v>112</v>
      </c>
      <c r="B194" s="24">
        <v>0</v>
      </c>
      <c r="C194" s="24">
        <v>796</v>
      </c>
      <c r="D194" s="24">
        <v>0</v>
      </c>
      <c r="E194" s="25">
        <v>4.25</v>
      </c>
      <c r="F194" s="24">
        <v>845.75</v>
      </c>
      <c r="G194" s="24">
        <f t="shared" si="22"/>
        <v>-845.75</v>
      </c>
      <c r="H194" s="24">
        <v>796</v>
      </c>
      <c r="I194" s="18"/>
    </row>
    <row r="195" spans="1:28" ht="15.75" customHeight="1" x14ac:dyDescent="0.2">
      <c r="A195" s="23" t="s">
        <v>53</v>
      </c>
      <c r="B195" s="24">
        <v>0</v>
      </c>
      <c r="C195" s="24">
        <v>1842.4</v>
      </c>
      <c r="D195" s="24">
        <v>0</v>
      </c>
      <c r="E195" s="25">
        <v>9.3000000000000007</v>
      </c>
      <c r="F195" s="24">
        <v>1822.8</v>
      </c>
      <c r="G195" s="24">
        <f t="shared" si="22"/>
        <v>-1822.8</v>
      </c>
      <c r="H195" s="24">
        <v>1842.4</v>
      </c>
      <c r="I195" s="18"/>
    </row>
    <row r="196" spans="1:28" ht="15.75" customHeight="1" x14ac:dyDescent="0.2">
      <c r="A196" s="23" t="s">
        <v>63</v>
      </c>
      <c r="B196" s="24">
        <v>0</v>
      </c>
      <c r="C196" s="24">
        <v>288.75</v>
      </c>
      <c r="D196" s="24">
        <v>0</v>
      </c>
      <c r="E196" s="25">
        <v>1.25</v>
      </c>
      <c r="F196" s="24">
        <v>288.75</v>
      </c>
      <c r="G196" s="24">
        <f t="shared" si="22"/>
        <v>-288.75</v>
      </c>
      <c r="H196" s="24">
        <v>288.75</v>
      </c>
      <c r="I196" s="18"/>
    </row>
    <row r="197" spans="1:28" ht="15.75" customHeight="1" x14ac:dyDescent="0.2">
      <c r="A197" s="23" t="s">
        <v>72</v>
      </c>
      <c r="B197" s="24">
        <v>0</v>
      </c>
      <c r="C197" s="24">
        <v>253.5</v>
      </c>
      <c r="D197" s="24">
        <v>0</v>
      </c>
      <c r="E197" s="25">
        <v>1.5</v>
      </c>
      <c r="F197" s="24">
        <v>253.5</v>
      </c>
      <c r="G197" s="24">
        <f t="shared" si="22"/>
        <v>-253.5</v>
      </c>
      <c r="H197" s="24">
        <v>253.5</v>
      </c>
      <c r="I197" s="18"/>
    </row>
    <row r="198" spans="1:28" ht="15.75" customHeight="1" x14ac:dyDescent="0.2">
      <c r="A198" s="23" t="s">
        <v>113</v>
      </c>
      <c r="B198" s="24">
        <v>0</v>
      </c>
      <c r="C198" s="24"/>
      <c r="D198" s="24"/>
      <c r="E198" s="25">
        <v>100.4</v>
      </c>
      <c r="F198" s="24">
        <v>12449.6</v>
      </c>
      <c r="G198" s="24">
        <f t="shared" si="22"/>
        <v>-12449.6</v>
      </c>
      <c r="H198" s="24"/>
      <c r="I198" s="18"/>
    </row>
    <row r="199" spans="1:28" ht="15.75" customHeight="1" x14ac:dyDescent="0.2">
      <c r="A199" s="23" t="s">
        <v>92</v>
      </c>
      <c r="B199" s="24">
        <v>0</v>
      </c>
      <c r="C199" s="24">
        <v>230.33</v>
      </c>
      <c r="D199" s="24">
        <v>0</v>
      </c>
      <c r="E199" s="25">
        <v>0</v>
      </c>
      <c r="F199" s="24">
        <v>93.13</v>
      </c>
      <c r="G199" s="24">
        <f t="shared" si="22"/>
        <v>-93.13</v>
      </c>
      <c r="H199" s="24">
        <v>230.33</v>
      </c>
      <c r="I199" s="18"/>
    </row>
    <row r="200" spans="1:28" ht="15.75" customHeight="1" x14ac:dyDescent="0.2">
      <c r="A200" s="23" t="s">
        <v>76</v>
      </c>
      <c r="B200" s="24">
        <v>0</v>
      </c>
      <c r="C200" s="24">
        <v>104.44</v>
      </c>
      <c r="D200" s="24">
        <v>0</v>
      </c>
      <c r="E200" s="25">
        <v>0</v>
      </c>
      <c r="F200" s="24">
        <v>104.44</v>
      </c>
      <c r="G200" s="24">
        <f t="shared" si="22"/>
        <v>-104.44</v>
      </c>
      <c r="H200" s="24">
        <v>104.44</v>
      </c>
      <c r="I200" s="18"/>
    </row>
    <row r="201" spans="1:28" ht="15.75" customHeight="1" x14ac:dyDescent="0.2">
      <c r="A201" s="23" t="s">
        <v>79</v>
      </c>
      <c r="B201" s="24">
        <v>0</v>
      </c>
      <c r="C201" s="24">
        <v>67.27</v>
      </c>
      <c r="D201" s="24">
        <v>0</v>
      </c>
      <c r="E201" s="25">
        <v>0</v>
      </c>
      <c r="F201" s="24">
        <v>63.65</v>
      </c>
      <c r="G201" s="24">
        <f t="shared" si="22"/>
        <v>-63.65</v>
      </c>
      <c r="H201" s="24">
        <v>67.27</v>
      </c>
      <c r="I201" s="18"/>
    </row>
    <row r="202" spans="1:28" ht="15.75" customHeight="1" x14ac:dyDescent="0.2">
      <c r="A202" s="23" t="s">
        <v>114</v>
      </c>
      <c r="B202" s="24">
        <v>0</v>
      </c>
      <c r="C202" s="24">
        <v>6714.29</v>
      </c>
      <c r="D202" s="24">
        <v>-2881.79</v>
      </c>
      <c r="E202" s="25">
        <v>0</v>
      </c>
      <c r="F202" s="24">
        <v>11776.41</v>
      </c>
      <c r="G202" s="24">
        <f t="shared" si="22"/>
        <v>-11776.41</v>
      </c>
      <c r="H202" s="24">
        <v>3832.5</v>
      </c>
      <c r="I202" s="18"/>
    </row>
    <row r="203" spans="1:28" ht="15.75" customHeight="1" x14ac:dyDescent="0.2">
      <c r="A203" s="23" t="s">
        <v>106</v>
      </c>
      <c r="B203" s="24">
        <v>0</v>
      </c>
      <c r="C203" s="24"/>
      <c r="D203" s="24"/>
      <c r="E203" s="25">
        <v>0</v>
      </c>
      <c r="F203" s="24">
        <v>422.25</v>
      </c>
      <c r="G203" s="24">
        <f t="shared" si="22"/>
        <v>-422.25</v>
      </c>
      <c r="H203" s="24"/>
      <c r="I203" s="18"/>
    </row>
    <row r="204" spans="1:28" ht="15.75" customHeight="1" x14ac:dyDescent="0.2">
      <c r="A204" s="23" t="s">
        <v>115</v>
      </c>
      <c r="B204" s="24">
        <v>0</v>
      </c>
      <c r="C204" s="24"/>
      <c r="D204" s="24"/>
      <c r="E204" s="25">
        <v>0</v>
      </c>
      <c r="F204" s="24">
        <v>257.49</v>
      </c>
      <c r="G204" s="24">
        <f t="shared" si="22"/>
        <v>-257.49</v>
      </c>
      <c r="H204" s="24"/>
      <c r="I204" s="18"/>
    </row>
    <row r="205" spans="1:28" ht="15.75" customHeight="1" x14ac:dyDescent="0.2">
      <c r="A205" s="26" t="s">
        <v>65</v>
      </c>
      <c r="B205" s="22">
        <v>21000</v>
      </c>
      <c r="C205" s="22">
        <v>24610.98</v>
      </c>
      <c r="D205" s="22">
        <v>-2881.79</v>
      </c>
      <c r="E205" s="27">
        <f t="shared" ref="E205:F205" si="23">SUM(E183:E204)</f>
        <v>222.05</v>
      </c>
      <c r="F205" s="22">
        <f t="shared" si="23"/>
        <v>49647.02</v>
      </c>
      <c r="G205" s="22">
        <f t="shared" si="22"/>
        <v>-28647.019999999997</v>
      </c>
      <c r="H205" s="22">
        <v>729.19</v>
      </c>
      <c r="I205" s="18"/>
    </row>
    <row r="206" spans="1:28" ht="15.75" customHeight="1" x14ac:dyDescent="0.15"/>
    <row r="207" spans="1:28" ht="15.75" customHeight="1" x14ac:dyDescent="0.15"/>
    <row r="208" spans="1:28" ht="15.75" customHeight="1" x14ac:dyDescent="0.2">
      <c r="A208" s="31" t="s">
        <v>116</v>
      </c>
      <c r="B208" s="32">
        <f>SUM(B205,B178,B169,B161,B147,B133,B113,B97,B82,B48,B24,B9)</f>
        <v>146186</v>
      </c>
      <c r="C208" s="32"/>
      <c r="D208" s="32"/>
      <c r="E208" s="33">
        <f t="shared" ref="E208:G208" si="24">SUM(E205,E178,E169,E161,E147,E133,E113,E97,E82,E48,E24,E9)</f>
        <v>951.68999999999994</v>
      </c>
      <c r="F208" s="32">
        <f t="shared" si="24"/>
        <v>191909.01514</v>
      </c>
      <c r="G208" s="32">
        <f t="shared" si="24"/>
        <v>-45723.015139999989</v>
      </c>
      <c r="H208" s="34"/>
      <c r="I208" s="28"/>
      <c r="J208" s="35"/>
      <c r="K208" s="35"/>
      <c r="M208" s="35"/>
      <c r="N208" s="35"/>
      <c r="O208" s="35"/>
      <c r="P208" s="35"/>
      <c r="Q208" s="35"/>
      <c r="R208" s="35"/>
      <c r="S208" s="35"/>
      <c r="T208" s="35"/>
      <c r="U208" s="35"/>
      <c r="V208" s="35"/>
      <c r="W208" s="35"/>
      <c r="X208" s="35"/>
      <c r="Y208" s="35"/>
      <c r="Z208" s="35"/>
      <c r="AA208" s="35"/>
      <c r="AB208" s="35"/>
    </row>
    <row r="209" spans="1:28" ht="15.75" customHeight="1" x14ac:dyDescent="0.15">
      <c r="B209" s="36"/>
      <c r="C209" s="36"/>
      <c r="D209" s="36"/>
      <c r="E209" s="18"/>
      <c r="F209" s="36"/>
      <c r="G209" s="36"/>
      <c r="H209" s="36"/>
      <c r="I209" s="18"/>
    </row>
    <row r="210" spans="1:28" ht="15.75" customHeight="1" x14ac:dyDescent="0.15">
      <c r="B210" s="36"/>
      <c r="C210" s="36"/>
      <c r="D210" s="36"/>
      <c r="E210" s="18"/>
      <c r="F210" s="36"/>
      <c r="G210" s="36"/>
      <c r="H210" s="36"/>
      <c r="I210" s="18"/>
    </row>
    <row r="211" spans="1:28" ht="15.75" customHeight="1" x14ac:dyDescent="0.2">
      <c r="A211" s="104" t="s">
        <v>117</v>
      </c>
      <c r="B211" s="102"/>
      <c r="C211" s="102"/>
      <c r="D211" s="102"/>
      <c r="E211" s="102"/>
      <c r="F211" s="102"/>
      <c r="G211" s="103"/>
      <c r="H211" s="34"/>
      <c r="I211" s="28"/>
      <c r="J211" s="35"/>
      <c r="K211" s="35"/>
      <c r="M211" s="35"/>
      <c r="N211" s="35"/>
      <c r="O211" s="35"/>
      <c r="P211" s="35"/>
      <c r="Q211" s="35"/>
      <c r="R211" s="35"/>
      <c r="S211" s="35"/>
      <c r="T211" s="35"/>
      <c r="U211" s="35"/>
      <c r="V211" s="35"/>
      <c r="W211" s="35"/>
      <c r="X211" s="35"/>
      <c r="Y211" s="35"/>
      <c r="Z211" s="35"/>
      <c r="AA211" s="35"/>
      <c r="AB211" s="35"/>
    </row>
    <row r="212" spans="1:28" ht="15.75" customHeight="1" x14ac:dyDescent="0.2">
      <c r="A212" s="37" t="s">
        <v>118</v>
      </c>
      <c r="B212" s="38" t="s">
        <v>43</v>
      </c>
      <c r="C212" s="38"/>
      <c r="D212" s="38"/>
      <c r="E212" s="39" t="s">
        <v>46</v>
      </c>
      <c r="F212" s="38" t="s">
        <v>47</v>
      </c>
      <c r="G212" s="38" t="s">
        <v>48</v>
      </c>
      <c r="H212" s="34"/>
      <c r="I212" s="28"/>
      <c r="J212" s="40"/>
      <c r="K212" s="40"/>
      <c r="M212" s="40"/>
      <c r="N212" s="40"/>
      <c r="O212" s="40"/>
      <c r="P212" s="40"/>
      <c r="Q212" s="40"/>
      <c r="R212" s="40"/>
      <c r="S212" s="40"/>
      <c r="T212" s="40"/>
      <c r="U212" s="40"/>
      <c r="V212" s="40"/>
      <c r="W212" s="40"/>
      <c r="X212" s="40"/>
      <c r="Y212" s="40"/>
      <c r="Z212" s="40"/>
      <c r="AA212" s="40"/>
      <c r="AB212" s="40"/>
    </row>
    <row r="213" spans="1:28" ht="15.75" customHeight="1" x14ac:dyDescent="0.2">
      <c r="A213" s="41" t="s">
        <v>119</v>
      </c>
      <c r="B213" s="36">
        <v>48000</v>
      </c>
      <c r="C213" s="36"/>
      <c r="D213" s="36"/>
      <c r="E213" s="18">
        <v>0</v>
      </c>
      <c r="F213" s="36">
        <v>53473.48</v>
      </c>
      <c r="G213" s="36">
        <f t="shared" ref="G213:G215" si="25">SUM(B213-F213)</f>
        <v>-5473.4800000000032</v>
      </c>
      <c r="H213" s="36"/>
      <c r="I213" s="18"/>
      <c r="J213" s="41"/>
      <c r="K213" s="41"/>
      <c r="M213" s="41"/>
      <c r="N213" s="41"/>
      <c r="O213" s="41"/>
      <c r="P213" s="41"/>
      <c r="Q213" s="41"/>
      <c r="R213" s="41"/>
      <c r="S213" s="41"/>
      <c r="T213" s="41"/>
      <c r="U213" s="41"/>
      <c r="V213" s="41"/>
      <c r="W213" s="41"/>
      <c r="X213" s="41"/>
      <c r="Y213" s="41"/>
      <c r="Z213" s="41"/>
      <c r="AA213" s="41"/>
      <c r="AB213" s="41"/>
    </row>
    <row r="214" spans="1:28" ht="15.75" customHeight="1" x14ac:dyDescent="0.2">
      <c r="A214" s="41" t="s">
        <v>120</v>
      </c>
      <c r="B214" s="36">
        <v>68000</v>
      </c>
      <c r="C214" s="36"/>
      <c r="D214" s="36"/>
      <c r="E214" s="18">
        <v>0</v>
      </c>
      <c r="F214" s="36">
        <v>61045.84</v>
      </c>
      <c r="G214" s="36">
        <f t="shared" si="25"/>
        <v>6954.1600000000035</v>
      </c>
      <c r="H214" s="36"/>
      <c r="I214" s="18"/>
      <c r="J214" s="41"/>
      <c r="K214" s="41"/>
      <c r="M214" s="41"/>
      <c r="N214" s="41"/>
      <c r="O214" s="41"/>
      <c r="P214" s="41"/>
      <c r="Q214" s="41"/>
      <c r="R214" s="41"/>
      <c r="S214" s="41"/>
      <c r="T214" s="41"/>
      <c r="U214" s="41"/>
      <c r="V214" s="41"/>
      <c r="W214" s="41"/>
      <c r="X214" s="41"/>
      <c r="Y214" s="41"/>
      <c r="Z214" s="41"/>
      <c r="AA214" s="41"/>
      <c r="AB214" s="41"/>
    </row>
    <row r="215" spans="1:28" ht="15.75" customHeight="1" x14ac:dyDescent="0.2">
      <c r="A215" s="35" t="s">
        <v>121</v>
      </c>
      <c r="B215" s="34">
        <f>SUM(B213:B214)</f>
        <v>116000</v>
      </c>
      <c r="C215" s="34"/>
      <c r="D215" s="34"/>
      <c r="E215" s="28">
        <v>0</v>
      </c>
      <c r="F215" s="34">
        <f>SUM(F213:F214)</f>
        <v>114519.32</v>
      </c>
      <c r="G215" s="34">
        <f t="shared" si="25"/>
        <v>1480.679999999993</v>
      </c>
      <c r="H215" s="36"/>
      <c r="I215" s="18"/>
      <c r="J215" s="41"/>
      <c r="K215" s="41"/>
      <c r="M215" s="41"/>
      <c r="N215" s="41"/>
      <c r="O215" s="41"/>
      <c r="P215" s="41"/>
      <c r="Q215" s="41"/>
      <c r="R215" s="41"/>
      <c r="S215" s="41"/>
      <c r="T215" s="41"/>
      <c r="U215" s="41"/>
      <c r="V215" s="41"/>
      <c r="W215" s="41"/>
      <c r="X215" s="41"/>
      <c r="Y215" s="41"/>
      <c r="Z215" s="41"/>
      <c r="AA215" s="41"/>
      <c r="AB215" s="41"/>
    </row>
    <row r="216" spans="1:28" ht="15.75" customHeight="1" x14ac:dyDescent="0.2">
      <c r="A216" s="41"/>
      <c r="B216" s="36"/>
      <c r="C216" s="36"/>
      <c r="D216" s="36"/>
      <c r="E216" s="18"/>
      <c r="F216" s="36"/>
      <c r="G216" s="36"/>
      <c r="H216" s="36"/>
      <c r="I216" s="18"/>
      <c r="J216" s="41"/>
      <c r="K216" s="41"/>
      <c r="M216" s="41"/>
      <c r="N216" s="41"/>
      <c r="O216" s="41"/>
      <c r="P216" s="41"/>
      <c r="Q216" s="41"/>
      <c r="R216" s="41"/>
      <c r="S216" s="41"/>
      <c r="T216" s="41"/>
      <c r="U216" s="41"/>
      <c r="V216" s="41"/>
      <c r="W216" s="41"/>
      <c r="X216" s="41"/>
      <c r="Y216" s="41"/>
      <c r="Z216" s="41"/>
      <c r="AA216" s="41"/>
      <c r="AB216" s="41"/>
    </row>
    <row r="217" spans="1:28" ht="15.75" customHeight="1" x14ac:dyDescent="0.2">
      <c r="A217" s="42" t="s">
        <v>122</v>
      </c>
      <c r="B217" s="43">
        <f>SUM(B215)</f>
        <v>116000</v>
      </c>
      <c r="C217" s="43"/>
      <c r="D217" s="43"/>
      <c r="E217" s="44">
        <f>SUM(E213:E215)</f>
        <v>0</v>
      </c>
      <c r="F217" s="43">
        <f t="shared" ref="F217:G217" si="26">SUM(F215)</f>
        <v>114519.32</v>
      </c>
      <c r="G217" s="43">
        <f t="shared" si="26"/>
        <v>1480.679999999993</v>
      </c>
      <c r="H217" s="34"/>
      <c r="I217" s="45"/>
      <c r="J217" s="35"/>
      <c r="K217" s="35"/>
      <c r="M217" s="35"/>
      <c r="N217" s="35"/>
      <c r="O217" s="35"/>
      <c r="P217" s="35"/>
      <c r="Q217" s="35"/>
      <c r="R217" s="35"/>
      <c r="S217" s="35"/>
      <c r="T217" s="35"/>
      <c r="U217" s="35"/>
      <c r="V217" s="35"/>
      <c r="W217" s="35"/>
      <c r="X217" s="35"/>
      <c r="Y217" s="35"/>
      <c r="Z217" s="35"/>
      <c r="AA217" s="35"/>
      <c r="AB217" s="35"/>
    </row>
    <row r="218" spans="1:28" ht="15.75" customHeight="1" x14ac:dyDescent="0.2">
      <c r="A218" s="41"/>
      <c r="B218" s="36"/>
      <c r="C218" s="36"/>
      <c r="D218" s="36"/>
      <c r="E218" s="18"/>
      <c r="F218" s="36"/>
      <c r="G218" s="36"/>
      <c r="H218" s="36"/>
      <c r="I218" s="18"/>
      <c r="J218" s="41"/>
      <c r="K218" s="41"/>
      <c r="M218" s="41"/>
      <c r="N218" s="41"/>
      <c r="O218" s="41"/>
      <c r="P218" s="41"/>
      <c r="Q218" s="41"/>
      <c r="R218" s="41"/>
      <c r="S218" s="41"/>
      <c r="T218" s="41"/>
      <c r="U218" s="41"/>
      <c r="V218" s="41"/>
      <c r="W218" s="41"/>
      <c r="X218" s="41"/>
      <c r="Y218" s="41"/>
      <c r="Z218" s="41"/>
      <c r="AA218" s="41"/>
      <c r="AB218" s="41"/>
    </row>
    <row r="219" spans="1:28" ht="15.75" customHeight="1" x14ac:dyDescent="0.15">
      <c r="B219" s="36"/>
      <c r="C219" s="36"/>
      <c r="D219" s="36"/>
      <c r="E219" s="18"/>
      <c r="F219" s="36"/>
      <c r="G219" s="36"/>
      <c r="H219" s="36"/>
      <c r="I219" s="18"/>
    </row>
    <row r="220" spans="1:28" ht="17.25" customHeight="1" x14ac:dyDescent="0.15">
      <c r="A220" s="105" t="s">
        <v>123</v>
      </c>
      <c r="B220" s="102"/>
      <c r="C220" s="102"/>
      <c r="D220" s="102"/>
      <c r="E220" s="102"/>
      <c r="F220" s="102"/>
      <c r="G220" s="103"/>
      <c r="H220" s="46"/>
      <c r="I220" s="47"/>
      <c r="J220" s="48"/>
      <c r="K220" s="48"/>
      <c r="L220" s="49"/>
      <c r="M220" s="48"/>
      <c r="N220" s="48"/>
      <c r="O220" s="48"/>
      <c r="P220" s="48"/>
      <c r="Q220" s="48"/>
      <c r="R220" s="48"/>
      <c r="S220" s="48"/>
      <c r="T220" s="48"/>
      <c r="U220" s="48"/>
      <c r="V220" s="48"/>
      <c r="W220" s="48"/>
      <c r="X220" s="48"/>
      <c r="Y220" s="48"/>
      <c r="Z220" s="48"/>
      <c r="AA220" s="48"/>
      <c r="AB220" s="48"/>
    </row>
    <row r="221" spans="1:28" ht="15.75" customHeight="1" x14ac:dyDescent="0.15">
      <c r="A221" s="39" t="s">
        <v>124</v>
      </c>
      <c r="B221" s="38" t="s">
        <v>43</v>
      </c>
      <c r="C221" s="38"/>
      <c r="D221" s="38"/>
      <c r="E221" s="39" t="s">
        <v>46</v>
      </c>
      <c r="F221" s="38" t="s">
        <v>47</v>
      </c>
      <c r="G221" s="38" t="s">
        <v>48</v>
      </c>
      <c r="H221" s="36"/>
      <c r="I221" s="18"/>
      <c r="J221" s="50"/>
      <c r="K221" s="50"/>
      <c r="M221" s="50"/>
      <c r="N221" s="50"/>
      <c r="O221" s="50"/>
      <c r="P221" s="50"/>
      <c r="Q221" s="50"/>
      <c r="R221" s="50"/>
      <c r="S221" s="50"/>
      <c r="T221" s="50"/>
      <c r="U221" s="50"/>
      <c r="V221" s="50"/>
      <c r="W221" s="50"/>
      <c r="X221" s="50"/>
      <c r="Y221" s="50"/>
      <c r="Z221" s="50"/>
      <c r="AA221" s="50"/>
      <c r="AB221" s="50"/>
    </row>
    <row r="222" spans="1:28" ht="15.75" customHeight="1" x14ac:dyDescent="0.2">
      <c r="A222" s="51" t="s">
        <v>125</v>
      </c>
      <c r="B222" s="36">
        <v>14000</v>
      </c>
      <c r="C222" s="36"/>
      <c r="D222" s="36"/>
      <c r="E222" s="52">
        <v>41.8</v>
      </c>
      <c r="F222" s="36">
        <f>SUM(E222*260)</f>
        <v>10868</v>
      </c>
      <c r="G222" s="24">
        <f t="shared" ref="G222:G226" si="27">SUM(B222-F222)</f>
        <v>3132</v>
      </c>
      <c r="H222" s="36"/>
      <c r="I222" s="18"/>
    </row>
    <row r="223" spans="1:28" ht="15.75" customHeight="1" x14ac:dyDescent="0.2">
      <c r="A223" s="51" t="s">
        <v>126</v>
      </c>
      <c r="B223" s="36">
        <v>8143</v>
      </c>
      <c r="C223" s="36"/>
      <c r="D223" s="36"/>
      <c r="E223" s="52">
        <v>7.65</v>
      </c>
      <c r="F223" s="36">
        <v>1718.5</v>
      </c>
      <c r="G223" s="24">
        <f t="shared" si="27"/>
        <v>6424.5</v>
      </c>
      <c r="H223" s="36"/>
      <c r="I223" s="36"/>
      <c r="J223" s="36"/>
      <c r="K223" s="36"/>
      <c r="L223" s="36"/>
      <c r="M223" s="18"/>
      <c r="N223" s="36"/>
      <c r="O223" s="36"/>
      <c r="P223" s="36"/>
      <c r="Q223" s="18"/>
    </row>
    <row r="224" spans="1:28" ht="15.75" customHeight="1" x14ac:dyDescent="0.2">
      <c r="A224" s="51" t="s">
        <v>127</v>
      </c>
      <c r="B224" s="36">
        <v>11916</v>
      </c>
      <c r="C224" s="36"/>
      <c r="D224" s="36"/>
      <c r="E224" s="52">
        <v>0</v>
      </c>
      <c r="F224" s="36">
        <v>3972</v>
      </c>
      <c r="G224" s="36">
        <f t="shared" si="27"/>
        <v>7944</v>
      </c>
      <c r="H224" s="36"/>
      <c r="I224" s="18"/>
    </row>
    <row r="225" spans="1:28" ht="15.75" customHeight="1" x14ac:dyDescent="0.2">
      <c r="A225" s="51" t="s">
        <v>59</v>
      </c>
      <c r="B225" s="36">
        <v>0</v>
      </c>
      <c r="C225" s="36"/>
      <c r="D225" s="36"/>
      <c r="E225" s="52">
        <v>0.75</v>
      </c>
      <c r="F225" s="36">
        <v>0</v>
      </c>
      <c r="G225" s="24">
        <f t="shared" si="27"/>
        <v>0</v>
      </c>
      <c r="H225" s="36"/>
      <c r="I225" s="18"/>
    </row>
    <row r="226" spans="1:28" ht="15.75" customHeight="1" x14ac:dyDescent="0.2">
      <c r="A226" s="51" t="s">
        <v>51</v>
      </c>
      <c r="B226" s="36">
        <v>0</v>
      </c>
      <c r="C226" s="36"/>
      <c r="D226" s="36"/>
      <c r="E226" s="52">
        <v>3</v>
      </c>
      <c r="F226" s="36">
        <v>0</v>
      </c>
      <c r="G226" s="24">
        <f t="shared" si="27"/>
        <v>0</v>
      </c>
      <c r="H226" s="36"/>
      <c r="I226" s="18"/>
    </row>
    <row r="227" spans="1:28" ht="15.75" customHeight="1" x14ac:dyDescent="0.2">
      <c r="A227" s="35" t="s">
        <v>128</v>
      </c>
      <c r="B227" s="34">
        <f>SUM(B222:B226)</f>
        <v>34059</v>
      </c>
      <c r="C227" s="34"/>
      <c r="D227" s="34"/>
      <c r="E227" s="28">
        <f t="shared" ref="E227:G227" si="28">SUM(E222:E226)</f>
        <v>53.199999999999996</v>
      </c>
      <c r="F227" s="34">
        <f t="shared" si="28"/>
        <v>16558.5</v>
      </c>
      <c r="G227" s="34">
        <f t="shared" si="28"/>
        <v>17500.5</v>
      </c>
      <c r="H227" s="34"/>
      <c r="I227" s="28"/>
      <c r="J227" s="29"/>
      <c r="K227" s="29"/>
      <c r="L227" s="29"/>
      <c r="M227" s="29"/>
      <c r="N227" s="29"/>
      <c r="O227" s="29"/>
      <c r="P227" s="29"/>
      <c r="Q227" s="29"/>
      <c r="R227" s="29"/>
      <c r="S227" s="29"/>
      <c r="T227" s="29"/>
      <c r="U227" s="29"/>
      <c r="V227" s="29"/>
      <c r="W227" s="29"/>
      <c r="X227" s="29"/>
      <c r="Y227" s="29"/>
      <c r="Z227" s="29"/>
      <c r="AA227" s="29"/>
      <c r="AB227" s="29"/>
    </row>
    <row r="228" spans="1:28" ht="15.75" customHeight="1" x14ac:dyDescent="0.2">
      <c r="A228" s="41"/>
      <c r="B228" s="36"/>
      <c r="C228" s="36"/>
      <c r="D228" s="36"/>
      <c r="E228" s="18"/>
      <c r="F228" s="36"/>
      <c r="G228" s="36"/>
      <c r="H228" s="36"/>
      <c r="I228" s="18"/>
    </row>
    <row r="229" spans="1:28" ht="15.75" customHeight="1" x14ac:dyDescent="0.2">
      <c r="A229" s="53" t="s">
        <v>129</v>
      </c>
      <c r="B229" s="54">
        <f>SUM(B227)</f>
        <v>34059</v>
      </c>
      <c r="C229" s="54"/>
      <c r="D229" s="54"/>
      <c r="E229" s="55">
        <f t="shared" ref="E229:F229" si="29">SUM(E227)</f>
        <v>53.199999999999996</v>
      </c>
      <c r="F229" s="54">
        <f t="shared" si="29"/>
        <v>16558.5</v>
      </c>
      <c r="G229" s="54">
        <f>SUM(B229-F229)</f>
        <v>17500.5</v>
      </c>
      <c r="H229" s="34"/>
      <c r="I229" s="28"/>
      <c r="J229" s="29"/>
      <c r="K229" s="29"/>
      <c r="L229" s="29"/>
      <c r="M229" s="29"/>
      <c r="N229" s="29"/>
      <c r="O229" s="29"/>
      <c r="P229" s="29"/>
      <c r="Q229" s="29"/>
      <c r="R229" s="29"/>
      <c r="S229" s="29"/>
      <c r="T229" s="29"/>
      <c r="U229" s="29"/>
      <c r="V229" s="29"/>
      <c r="W229" s="29"/>
      <c r="X229" s="29"/>
      <c r="Y229" s="29"/>
      <c r="Z229" s="29"/>
      <c r="AA229" s="29"/>
      <c r="AB229" s="29"/>
    </row>
    <row r="230" spans="1:28" ht="15.75" customHeight="1" x14ac:dyDescent="0.2">
      <c r="A230" s="41"/>
      <c r="B230" s="36"/>
      <c r="C230" s="36"/>
      <c r="D230" s="36"/>
      <c r="E230" s="18"/>
      <c r="F230" s="36"/>
      <c r="G230" s="36"/>
      <c r="H230" s="36"/>
      <c r="I230" s="18"/>
    </row>
    <row r="231" spans="1:28" ht="15.75" customHeight="1" x14ac:dyDescent="0.2">
      <c r="A231" s="41"/>
      <c r="B231" s="36"/>
      <c r="C231" s="36"/>
      <c r="D231" s="36"/>
      <c r="E231" s="18"/>
      <c r="F231" s="36"/>
      <c r="G231" s="36"/>
      <c r="H231" s="36"/>
      <c r="I231" s="18"/>
    </row>
    <row r="232" spans="1:28" ht="15.75" customHeight="1" x14ac:dyDescent="0.2">
      <c r="A232" s="56" t="s">
        <v>130</v>
      </c>
      <c r="B232" s="57">
        <f>SUM(B229,B217,B208)</f>
        <v>296245</v>
      </c>
      <c r="C232" s="58"/>
      <c r="D232" s="58"/>
      <c r="E232" s="59">
        <f t="shared" ref="E232:G232" si="30">SUM(E229,E217,E208)</f>
        <v>1004.89</v>
      </c>
      <c r="F232" s="60">
        <f t="shared" si="30"/>
        <v>322986.83513999998</v>
      </c>
      <c r="G232" s="57">
        <f t="shared" si="30"/>
        <v>-26741.835139999996</v>
      </c>
      <c r="H232" s="34"/>
      <c r="I232" s="28"/>
      <c r="J232" s="29"/>
      <c r="K232" s="29"/>
      <c r="L232" s="29"/>
      <c r="M232" s="29"/>
      <c r="N232" s="29"/>
      <c r="O232" s="29"/>
      <c r="P232" s="29"/>
      <c r="Q232" s="29"/>
      <c r="R232" s="29"/>
      <c r="S232" s="29"/>
      <c r="T232" s="29"/>
      <c r="U232" s="29"/>
      <c r="V232" s="29"/>
      <c r="W232" s="29"/>
      <c r="X232" s="29"/>
      <c r="Y232" s="29"/>
      <c r="Z232" s="29"/>
      <c r="AA232" s="29"/>
      <c r="AB232" s="29"/>
    </row>
    <row r="233" spans="1:28" ht="15.75" customHeight="1" x14ac:dyDescent="0.15">
      <c r="B233" s="36"/>
      <c r="C233" s="36"/>
      <c r="D233" s="36"/>
      <c r="E233" s="18"/>
      <c r="F233" s="36"/>
      <c r="G233" s="36"/>
      <c r="H233" s="36"/>
      <c r="I233" s="18"/>
    </row>
    <row r="234" spans="1:28" ht="15.75" customHeight="1" x14ac:dyDescent="0.15">
      <c r="B234" s="36"/>
      <c r="C234" s="36"/>
      <c r="D234" s="36"/>
      <c r="E234" s="18"/>
      <c r="F234" s="36"/>
      <c r="G234" s="36"/>
      <c r="H234" s="36"/>
      <c r="I234" s="18"/>
    </row>
    <row r="235" spans="1:28" ht="15.75" customHeight="1" x14ac:dyDescent="0.15">
      <c r="B235" s="36"/>
      <c r="C235" s="36"/>
      <c r="D235" s="36"/>
      <c r="E235" s="18"/>
      <c r="F235" s="36"/>
      <c r="G235" s="36"/>
      <c r="H235" s="36"/>
      <c r="I235" s="18"/>
    </row>
    <row r="236" spans="1:28" ht="15.75" customHeight="1" x14ac:dyDescent="0.15">
      <c r="B236" s="36"/>
      <c r="C236" s="36"/>
      <c r="D236" s="36"/>
      <c r="E236" s="18"/>
      <c r="F236" s="36"/>
      <c r="G236" s="36"/>
      <c r="H236" s="36"/>
      <c r="I236" s="18"/>
    </row>
    <row r="237" spans="1:28" ht="15.75" customHeight="1" x14ac:dyDescent="0.15">
      <c r="B237" s="36"/>
      <c r="C237" s="36"/>
      <c r="D237" s="36"/>
      <c r="E237" s="18"/>
      <c r="F237" s="36"/>
      <c r="G237" s="36"/>
      <c r="H237" s="36"/>
      <c r="I237" s="18"/>
    </row>
    <row r="238" spans="1:28" ht="15.75" customHeight="1" x14ac:dyDescent="0.15">
      <c r="B238" s="36"/>
      <c r="C238" s="36"/>
      <c r="D238" s="36"/>
      <c r="E238" s="18"/>
      <c r="F238" s="36"/>
      <c r="G238" s="36"/>
      <c r="H238" s="36"/>
      <c r="I238" s="18"/>
    </row>
    <row r="239" spans="1:28" ht="15.75" customHeight="1" x14ac:dyDescent="0.15">
      <c r="B239" s="36"/>
      <c r="C239" s="36"/>
      <c r="D239" s="36"/>
      <c r="E239" s="18"/>
      <c r="F239" s="36"/>
      <c r="G239" s="36"/>
      <c r="H239" s="36"/>
      <c r="I239" s="18"/>
    </row>
    <row r="240" spans="1:28" ht="15.75" customHeight="1" x14ac:dyDescent="0.15">
      <c r="B240" s="36"/>
      <c r="C240" s="36"/>
      <c r="D240" s="36"/>
      <c r="E240" s="18"/>
      <c r="F240" s="36"/>
      <c r="G240" s="36"/>
      <c r="H240" s="36"/>
      <c r="I240" s="18"/>
    </row>
    <row r="241" spans="2:9" ht="15.75" customHeight="1" x14ac:dyDescent="0.15">
      <c r="B241" s="36"/>
      <c r="C241" s="36"/>
      <c r="D241" s="36"/>
      <c r="E241" s="18"/>
      <c r="F241" s="36"/>
      <c r="G241" s="36"/>
      <c r="H241" s="36"/>
      <c r="I241" s="18"/>
    </row>
    <row r="242" spans="2:9" ht="15.75" customHeight="1" x14ac:dyDescent="0.15">
      <c r="B242" s="36"/>
      <c r="C242" s="36"/>
      <c r="D242" s="36"/>
      <c r="E242" s="18"/>
      <c r="F242" s="36"/>
      <c r="G242" s="36"/>
      <c r="H242" s="36"/>
      <c r="I242" s="18"/>
    </row>
    <row r="243" spans="2:9" ht="15.75" customHeight="1" x14ac:dyDescent="0.15">
      <c r="B243" s="36"/>
      <c r="C243" s="36"/>
      <c r="D243" s="36"/>
      <c r="E243" s="18"/>
      <c r="F243" s="36"/>
      <c r="G243" s="36"/>
      <c r="H243" s="36"/>
      <c r="I243" s="18"/>
    </row>
    <row r="244" spans="2:9" ht="15.75" customHeight="1" x14ac:dyDescent="0.15">
      <c r="B244" s="36"/>
      <c r="C244" s="36"/>
      <c r="D244" s="36"/>
      <c r="E244" s="18"/>
      <c r="F244" s="36"/>
      <c r="G244" s="36"/>
      <c r="H244" s="36"/>
      <c r="I244" s="18"/>
    </row>
    <row r="245" spans="2:9" ht="15.75" customHeight="1" x14ac:dyDescent="0.15">
      <c r="B245" s="36"/>
      <c r="C245" s="36"/>
      <c r="D245" s="36"/>
      <c r="E245" s="18"/>
      <c r="F245" s="36"/>
      <c r="G245" s="36"/>
      <c r="H245" s="36"/>
      <c r="I245" s="18"/>
    </row>
    <row r="246" spans="2:9" ht="15.75" customHeight="1" x14ac:dyDescent="0.15">
      <c r="B246" s="36"/>
      <c r="C246" s="36"/>
      <c r="D246" s="36"/>
      <c r="E246" s="18"/>
      <c r="F246" s="36"/>
      <c r="G246" s="36"/>
      <c r="H246" s="36"/>
      <c r="I246" s="18"/>
    </row>
    <row r="247" spans="2:9" ht="15.75" customHeight="1" x14ac:dyDescent="0.15">
      <c r="B247" s="36"/>
      <c r="C247" s="36"/>
      <c r="D247" s="36"/>
      <c r="E247" s="18"/>
      <c r="F247" s="36"/>
      <c r="G247" s="36"/>
      <c r="H247" s="36"/>
      <c r="I247" s="18"/>
    </row>
    <row r="248" spans="2:9" ht="15.75" customHeight="1" x14ac:dyDescent="0.15">
      <c r="B248" s="36"/>
      <c r="C248" s="36"/>
      <c r="D248" s="36"/>
      <c r="E248" s="18"/>
      <c r="F248" s="36"/>
      <c r="G248" s="36"/>
      <c r="H248" s="36"/>
      <c r="I248" s="18"/>
    </row>
    <row r="249" spans="2:9" ht="15.75" customHeight="1" x14ac:dyDescent="0.15">
      <c r="B249" s="36"/>
      <c r="C249" s="36"/>
      <c r="D249" s="36"/>
      <c r="E249" s="18"/>
      <c r="F249" s="36"/>
      <c r="G249" s="36"/>
      <c r="H249" s="36"/>
      <c r="I249" s="18"/>
    </row>
    <row r="250" spans="2:9" ht="15.75" customHeight="1" x14ac:dyDescent="0.15">
      <c r="B250" s="36"/>
      <c r="C250" s="36"/>
      <c r="D250" s="36"/>
      <c r="E250" s="18"/>
      <c r="F250" s="36"/>
      <c r="G250" s="36"/>
      <c r="H250" s="36"/>
      <c r="I250" s="18"/>
    </row>
    <row r="251" spans="2:9" ht="15.75" customHeight="1" x14ac:dyDescent="0.15">
      <c r="B251" s="36"/>
      <c r="C251" s="36"/>
      <c r="D251" s="36"/>
      <c r="E251" s="18"/>
      <c r="F251" s="36"/>
      <c r="G251" s="36"/>
      <c r="H251" s="36"/>
      <c r="I251" s="18"/>
    </row>
    <row r="252" spans="2:9" ht="15.75" customHeight="1" x14ac:dyDescent="0.15">
      <c r="B252" s="36"/>
      <c r="C252" s="36"/>
      <c r="D252" s="36"/>
      <c r="E252" s="18"/>
      <c r="F252" s="36"/>
      <c r="G252" s="36"/>
      <c r="H252" s="36"/>
      <c r="I252" s="18"/>
    </row>
    <row r="253" spans="2:9" ht="15.75" customHeight="1" x14ac:dyDescent="0.15">
      <c r="B253" s="36"/>
      <c r="C253" s="36"/>
      <c r="D253" s="36"/>
      <c r="E253" s="18"/>
      <c r="F253" s="36"/>
      <c r="G253" s="36"/>
      <c r="H253" s="36"/>
      <c r="I253" s="18"/>
    </row>
    <row r="254" spans="2:9" ht="15.75" customHeight="1" x14ac:dyDescent="0.15">
      <c r="B254" s="36"/>
      <c r="C254" s="36"/>
      <c r="D254" s="36"/>
      <c r="E254" s="18"/>
      <c r="F254" s="36"/>
      <c r="G254" s="36"/>
      <c r="H254" s="36"/>
      <c r="I254" s="18"/>
    </row>
    <row r="255" spans="2:9" ht="15.75" customHeight="1" x14ac:dyDescent="0.15">
      <c r="B255" s="36"/>
      <c r="C255" s="36"/>
      <c r="D255" s="36"/>
      <c r="E255" s="18"/>
      <c r="F255" s="36"/>
      <c r="G255" s="36"/>
      <c r="H255" s="36"/>
      <c r="I255" s="18"/>
    </row>
    <row r="256" spans="2:9" ht="15.75" customHeight="1" x14ac:dyDescent="0.15">
      <c r="B256" s="36"/>
      <c r="C256" s="36"/>
      <c r="D256" s="36"/>
      <c r="E256" s="18"/>
      <c r="F256" s="36"/>
      <c r="G256" s="36"/>
      <c r="H256" s="36"/>
      <c r="I256" s="18"/>
    </row>
    <row r="257" spans="2:9" ht="15.75" customHeight="1" x14ac:dyDescent="0.15">
      <c r="B257" s="36"/>
      <c r="C257" s="36"/>
      <c r="D257" s="36"/>
      <c r="E257" s="18"/>
      <c r="F257" s="36"/>
      <c r="G257" s="36"/>
      <c r="H257" s="36"/>
      <c r="I257" s="18"/>
    </row>
    <row r="258" spans="2:9" ht="15.75" customHeight="1" x14ac:dyDescent="0.15">
      <c r="B258" s="36"/>
      <c r="C258" s="36"/>
      <c r="D258" s="36"/>
      <c r="E258" s="18"/>
      <c r="F258" s="36"/>
      <c r="G258" s="36"/>
      <c r="H258" s="36"/>
      <c r="I258" s="18"/>
    </row>
    <row r="259" spans="2:9" ht="15.75" customHeight="1" x14ac:dyDescent="0.15">
      <c r="B259" s="36"/>
      <c r="C259" s="36"/>
      <c r="D259" s="36"/>
      <c r="E259" s="18"/>
      <c r="F259" s="36"/>
      <c r="G259" s="36"/>
      <c r="H259" s="36"/>
      <c r="I259" s="18"/>
    </row>
    <row r="260" spans="2:9" ht="15.75" customHeight="1" x14ac:dyDescent="0.15">
      <c r="B260" s="36"/>
      <c r="C260" s="36"/>
      <c r="D260" s="36"/>
      <c r="E260" s="18"/>
      <c r="F260" s="36"/>
      <c r="G260" s="36"/>
      <c r="H260" s="36"/>
      <c r="I260" s="18"/>
    </row>
    <row r="261" spans="2:9" ht="15.75" customHeight="1" x14ac:dyDescent="0.15">
      <c r="B261" s="36"/>
      <c r="C261" s="36"/>
      <c r="D261" s="36"/>
      <c r="E261" s="18"/>
      <c r="F261" s="36"/>
      <c r="G261" s="36"/>
      <c r="H261" s="36"/>
      <c r="I261" s="18"/>
    </row>
    <row r="262" spans="2:9" ht="15.75" customHeight="1" x14ac:dyDescent="0.15">
      <c r="B262" s="36"/>
      <c r="C262" s="36"/>
      <c r="D262" s="36"/>
      <c r="E262" s="18"/>
      <c r="F262" s="36"/>
      <c r="G262" s="36"/>
      <c r="H262" s="36"/>
      <c r="I262" s="18"/>
    </row>
    <row r="263" spans="2:9" ht="15.75" customHeight="1" x14ac:dyDescent="0.15">
      <c r="B263" s="36"/>
      <c r="C263" s="36"/>
      <c r="D263" s="36"/>
      <c r="E263" s="18"/>
      <c r="F263" s="36"/>
      <c r="G263" s="36"/>
      <c r="H263" s="36"/>
      <c r="I263" s="18"/>
    </row>
    <row r="264" spans="2:9" ht="15.75" customHeight="1" x14ac:dyDescent="0.15">
      <c r="B264" s="36"/>
      <c r="C264" s="36"/>
      <c r="D264" s="36"/>
      <c r="E264" s="18"/>
      <c r="F264" s="36"/>
      <c r="G264" s="36"/>
      <c r="H264" s="36"/>
      <c r="I264" s="18"/>
    </row>
    <row r="265" spans="2:9" ht="15.75" customHeight="1" x14ac:dyDescent="0.15">
      <c r="B265" s="36"/>
      <c r="C265" s="36"/>
      <c r="D265" s="36"/>
      <c r="E265" s="18"/>
      <c r="F265" s="36"/>
      <c r="G265" s="36"/>
      <c r="H265" s="36"/>
      <c r="I265" s="18"/>
    </row>
    <row r="266" spans="2:9" ht="15.75" customHeight="1" x14ac:dyDescent="0.15">
      <c r="B266" s="36"/>
      <c r="C266" s="36"/>
      <c r="D266" s="36"/>
      <c r="E266" s="18"/>
      <c r="F266" s="36"/>
      <c r="G266" s="36"/>
      <c r="H266" s="36"/>
      <c r="I266" s="18"/>
    </row>
    <row r="267" spans="2:9" ht="15.75" customHeight="1" x14ac:dyDescent="0.15">
      <c r="B267" s="36"/>
      <c r="C267" s="36"/>
      <c r="D267" s="36"/>
      <c r="E267" s="18"/>
      <c r="F267" s="36"/>
      <c r="G267" s="36"/>
      <c r="H267" s="36"/>
      <c r="I267" s="18"/>
    </row>
    <row r="268" spans="2:9" ht="15.75" customHeight="1" x14ac:dyDescent="0.15">
      <c r="B268" s="36"/>
      <c r="C268" s="36"/>
      <c r="D268" s="36"/>
      <c r="E268" s="18"/>
      <c r="F268" s="36"/>
      <c r="G268" s="36"/>
      <c r="H268" s="36"/>
      <c r="I268" s="18"/>
    </row>
    <row r="269" spans="2:9" ht="15.75" customHeight="1" x14ac:dyDescent="0.15">
      <c r="B269" s="36"/>
      <c r="C269" s="36"/>
      <c r="D269" s="36"/>
      <c r="E269" s="18"/>
      <c r="F269" s="36"/>
      <c r="G269" s="36"/>
      <c r="H269" s="36"/>
      <c r="I269" s="18"/>
    </row>
    <row r="270" spans="2:9" ht="15.75" customHeight="1" x14ac:dyDescent="0.15">
      <c r="B270" s="36"/>
      <c r="C270" s="36"/>
      <c r="D270" s="36"/>
      <c r="E270" s="18"/>
      <c r="F270" s="36"/>
      <c r="G270" s="36"/>
      <c r="H270" s="36"/>
      <c r="I270" s="18"/>
    </row>
    <row r="271" spans="2:9" ht="15.75" customHeight="1" x14ac:dyDescent="0.15">
      <c r="B271" s="36"/>
      <c r="C271" s="36"/>
      <c r="D271" s="36"/>
      <c r="E271" s="18"/>
      <c r="F271" s="36"/>
      <c r="G271" s="36"/>
      <c r="H271" s="36"/>
      <c r="I271" s="18"/>
    </row>
    <row r="272" spans="2:9" ht="15.75" customHeight="1" x14ac:dyDescent="0.15">
      <c r="B272" s="36"/>
      <c r="C272" s="36"/>
      <c r="D272" s="36"/>
      <c r="E272" s="18"/>
      <c r="F272" s="36"/>
      <c r="G272" s="36"/>
      <c r="H272" s="36"/>
      <c r="I272" s="18"/>
    </row>
    <row r="273" spans="2:9" ht="15.75" customHeight="1" x14ac:dyDescent="0.15">
      <c r="B273" s="36"/>
      <c r="C273" s="36"/>
      <c r="D273" s="36"/>
      <c r="E273" s="18"/>
      <c r="F273" s="36"/>
      <c r="G273" s="36"/>
      <c r="H273" s="36"/>
      <c r="I273" s="18"/>
    </row>
    <row r="274" spans="2:9" ht="15.75" customHeight="1" x14ac:dyDescent="0.15">
      <c r="B274" s="36"/>
      <c r="C274" s="36"/>
      <c r="D274" s="36"/>
      <c r="E274" s="18"/>
      <c r="F274" s="36"/>
      <c r="G274" s="36"/>
      <c r="H274" s="36"/>
      <c r="I274" s="18"/>
    </row>
    <row r="275" spans="2:9" ht="15.75" customHeight="1" x14ac:dyDescent="0.15">
      <c r="B275" s="36"/>
      <c r="C275" s="36"/>
      <c r="D275" s="36"/>
      <c r="E275" s="18"/>
      <c r="F275" s="36"/>
      <c r="G275" s="36"/>
      <c r="H275" s="36"/>
      <c r="I275" s="18"/>
    </row>
    <row r="276" spans="2:9" ht="15.75" customHeight="1" x14ac:dyDescent="0.15">
      <c r="B276" s="36"/>
      <c r="C276" s="36"/>
      <c r="D276" s="36"/>
      <c r="E276" s="18"/>
      <c r="F276" s="36"/>
      <c r="G276" s="36"/>
      <c r="H276" s="36"/>
      <c r="I276" s="18"/>
    </row>
    <row r="277" spans="2:9" ht="15.75" customHeight="1" x14ac:dyDescent="0.15">
      <c r="B277" s="36"/>
      <c r="C277" s="36"/>
      <c r="D277" s="36"/>
      <c r="E277" s="18"/>
      <c r="F277" s="36"/>
      <c r="G277" s="36"/>
      <c r="H277" s="36"/>
      <c r="I277" s="18"/>
    </row>
    <row r="278" spans="2:9" ht="15.75" customHeight="1" x14ac:dyDescent="0.15">
      <c r="B278" s="36"/>
      <c r="C278" s="36"/>
      <c r="D278" s="36"/>
      <c r="E278" s="18"/>
      <c r="F278" s="36"/>
      <c r="G278" s="36"/>
      <c r="H278" s="36"/>
      <c r="I278" s="18"/>
    </row>
    <row r="279" spans="2:9" ht="15.75" customHeight="1" x14ac:dyDescent="0.15">
      <c r="B279" s="36"/>
      <c r="C279" s="36"/>
      <c r="D279" s="36"/>
      <c r="E279" s="18"/>
      <c r="F279" s="36"/>
      <c r="G279" s="36"/>
      <c r="H279" s="36"/>
      <c r="I279" s="18"/>
    </row>
    <row r="280" spans="2:9" ht="15.75" customHeight="1" x14ac:dyDescent="0.15">
      <c r="B280" s="36"/>
      <c r="C280" s="36"/>
      <c r="D280" s="36"/>
      <c r="E280" s="18"/>
      <c r="F280" s="36"/>
      <c r="G280" s="36"/>
      <c r="H280" s="36"/>
      <c r="I280" s="18"/>
    </row>
    <row r="281" spans="2:9" ht="15.75" customHeight="1" x14ac:dyDescent="0.15">
      <c r="B281" s="36"/>
      <c r="C281" s="36"/>
      <c r="D281" s="36"/>
      <c r="E281" s="18"/>
      <c r="F281" s="36"/>
      <c r="G281" s="36"/>
      <c r="H281" s="36"/>
      <c r="I281" s="18"/>
    </row>
    <row r="282" spans="2:9" ht="15.75" customHeight="1" x14ac:dyDescent="0.15">
      <c r="B282" s="36"/>
      <c r="C282" s="36"/>
      <c r="D282" s="36"/>
      <c r="E282" s="18"/>
      <c r="F282" s="36"/>
      <c r="G282" s="36"/>
      <c r="H282" s="36"/>
      <c r="I282" s="18"/>
    </row>
    <row r="283" spans="2:9" ht="15.75" customHeight="1" x14ac:dyDescent="0.15">
      <c r="B283" s="36"/>
      <c r="C283" s="36"/>
      <c r="D283" s="36"/>
      <c r="E283" s="18"/>
      <c r="F283" s="36"/>
      <c r="G283" s="36"/>
      <c r="H283" s="36"/>
      <c r="I283" s="18"/>
    </row>
    <row r="284" spans="2:9" ht="15.75" customHeight="1" x14ac:dyDescent="0.15">
      <c r="B284" s="36"/>
      <c r="C284" s="36"/>
      <c r="D284" s="36"/>
      <c r="E284" s="18"/>
      <c r="F284" s="36"/>
      <c r="G284" s="36"/>
      <c r="H284" s="36"/>
      <c r="I284" s="18"/>
    </row>
    <row r="285" spans="2:9" ht="15.75" customHeight="1" x14ac:dyDescent="0.15">
      <c r="B285" s="36"/>
      <c r="C285" s="36"/>
      <c r="D285" s="36"/>
      <c r="E285" s="18"/>
      <c r="F285" s="36"/>
      <c r="G285" s="36"/>
      <c r="H285" s="36"/>
      <c r="I285" s="18"/>
    </row>
    <row r="286" spans="2:9" ht="15.75" customHeight="1" x14ac:dyDescent="0.15">
      <c r="B286" s="36"/>
      <c r="C286" s="36"/>
      <c r="D286" s="36"/>
      <c r="E286" s="18"/>
      <c r="F286" s="36"/>
      <c r="G286" s="36"/>
      <c r="H286" s="36"/>
      <c r="I286" s="18"/>
    </row>
    <row r="287" spans="2:9" ht="15.75" customHeight="1" x14ac:dyDescent="0.15">
      <c r="B287" s="36"/>
      <c r="C287" s="36"/>
      <c r="D287" s="36"/>
      <c r="E287" s="18"/>
      <c r="F287" s="36"/>
      <c r="G287" s="36"/>
      <c r="H287" s="36"/>
      <c r="I287" s="18"/>
    </row>
    <row r="288" spans="2:9" ht="15.75" customHeight="1" x14ac:dyDescent="0.15">
      <c r="B288" s="36"/>
      <c r="C288" s="36"/>
      <c r="D288" s="36"/>
      <c r="E288" s="18"/>
      <c r="F288" s="36"/>
      <c r="G288" s="36"/>
      <c r="H288" s="36"/>
      <c r="I288" s="18"/>
    </row>
    <row r="289" spans="2:9" ht="15.75" customHeight="1" x14ac:dyDescent="0.15">
      <c r="B289" s="36"/>
      <c r="C289" s="36"/>
      <c r="D289" s="36"/>
      <c r="E289" s="18"/>
      <c r="F289" s="36"/>
      <c r="G289" s="36"/>
      <c r="H289" s="36"/>
      <c r="I289" s="18"/>
    </row>
    <row r="290" spans="2:9" ht="15.75" customHeight="1" x14ac:dyDescent="0.15">
      <c r="B290" s="36"/>
      <c r="C290" s="36"/>
      <c r="D290" s="36"/>
      <c r="E290" s="18"/>
      <c r="F290" s="36"/>
      <c r="G290" s="36"/>
      <c r="H290" s="36"/>
      <c r="I290" s="18"/>
    </row>
    <row r="291" spans="2:9" ht="15.75" customHeight="1" x14ac:dyDescent="0.15">
      <c r="B291" s="36"/>
      <c r="C291" s="36"/>
      <c r="D291" s="36"/>
      <c r="E291" s="18"/>
      <c r="F291" s="36"/>
      <c r="G291" s="36"/>
      <c r="H291" s="36"/>
      <c r="I291" s="18"/>
    </row>
    <row r="292" spans="2:9" ht="15.75" customHeight="1" x14ac:dyDescent="0.15">
      <c r="B292" s="36"/>
      <c r="C292" s="36"/>
      <c r="D292" s="36"/>
      <c r="E292" s="18"/>
      <c r="F292" s="36"/>
      <c r="G292" s="36"/>
      <c r="H292" s="36"/>
      <c r="I292" s="18"/>
    </row>
    <row r="293" spans="2:9" ht="15.75" customHeight="1" x14ac:dyDescent="0.15">
      <c r="B293" s="36"/>
      <c r="C293" s="36"/>
      <c r="D293" s="36"/>
      <c r="E293" s="18"/>
      <c r="F293" s="36"/>
      <c r="G293" s="36"/>
      <c r="H293" s="36"/>
      <c r="I293" s="18"/>
    </row>
    <row r="294" spans="2:9" ht="15.75" customHeight="1" x14ac:dyDescent="0.15">
      <c r="B294" s="36"/>
      <c r="C294" s="36"/>
      <c r="D294" s="36"/>
      <c r="E294" s="18"/>
      <c r="F294" s="36"/>
      <c r="G294" s="36"/>
      <c r="H294" s="36"/>
      <c r="I294" s="18"/>
    </row>
    <row r="295" spans="2:9" ht="15.75" customHeight="1" x14ac:dyDescent="0.15">
      <c r="B295" s="36"/>
      <c r="C295" s="36"/>
      <c r="D295" s="36"/>
      <c r="E295" s="18"/>
      <c r="F295" s="36"/>
      <c r="G295" s="36"/>
      <c r="H295" s="36"/>
      <c r="I295" s="18"/>
    </row>
    <row r="296" spans="2:9" ht="15.75" customHeight="1" x14ac:dyDescent="0.15">
      <c r="B296" s="36"/>
      <c r="C296" s="36"/>
      <c r="D296" s="36"/>
      <c r="E296" s="18"/>
      <c r="F296" s="36"/>
      <c r="G296" s="36"/>
      <c r="H296" s="36"/>
      <c r="I296" s="18"/>
    </row>
    <row r="297" spans="2:9" ht="15.75" customHeight="1" x14ac:dyDescent="0.15">
      <c r="B297" s="36"/>
      <c r="C297" s="36"/>
      <c r="D297" s="36"/>
      <c r="E297" s="18"/>
      <c r="F297" s="36"/>
      <c r="G297" s="36"/>
      <c r="H297" s="36"/>
      <c r="I297" s="18"/>
    </row>
    <row r="298" spans="2:9" ht="15.75" customHeight="1" x14ac:dyDescent="0.15">
      <c r="B298" s="36"/>
      <c r="C298" s="36"/>
      <c r="D298" s="36"/>
      <c r="E298" s="18"/>
      <c r="F298" s="36"/>
      <c r="G298" s="36"/>
      <c r="H298" s="36"/>
      <c r="I298" s="18"/>
    </row>
    <row r="299" spans="2:9" ht="15.75" customHeight="1" x14ac:dyDescent="0.15">
      <c r="B299" s="36"/>
      <c r="C299" s="36"/>
      <c r="D299" s="36"/>
      <c r="E299" s="18"/>
      <c r="F299" s="36"/>
      <c r="G299" s="36"/>
      <c r="H299" s="36"/>
      <c r="I299" s="18"/>
    </row>
    <row r="300" spans="2:9" ht="15.75" customHeight="1" x14ac:dyDescent="0.15">
      <c r="B300" s="36"/>
      <c r="C300" s="36"/>
      <c r="D300" s="36"/>
      <c r="E300" s="18"/>
      <c r="F300" s="36"/>
      <c r="G300" s="36"/>
      <c r="H300" s="36"/>
      <c r="I300" s="18"/>
    </row>
    <row r="301" spans="2:9" ht="15.75" customHeight="1" x14ac:dyDescent="0.15">
      <c r="B301" s="36"/>
      <c r="C301" s="36"/>
      <c r="D301" s="36"/>
      <c r="E301" s="18"/>
      <c r="F301" s="36"/>
      <c r="G301" s="36"/>
      <c r="H301" s="36"/>
      <c r="I301" s="18"/>
    </row>
    <row r="302" spans="2:9" ht="15.75" customHeight="1" x14ac:dyDescent="0.15">
      <c r="B302" s="36"/>
      <c r="C302" s="36"/>
      <c r="D302" s="36"/>
      <c r="E302" s="18"/>
      <c r="F302" s="36"/>
      <c r="G302" s="36"/>
      <c r="H302" s="36"/>
      <c r="I302" s="18"/>
    </row>
    <row r="303" spans="2:9" ht="15.75" customHeight="1" x14ac:dyDescent="0.15">
      <c r="B303" s="36"/>
      <c r="C303" s="36"/>
      <c r="D303" s="36"/>
      <c r="E303" s="18"/>
      <c r="F303" s="36"/>
      <c r="G303" s="36"/>
      <c r="H303" s="36"/>
      <c r="I303" s="18"/>
    </row>
    <row r="304" spans="2:9" ht="15.75" customHeight="1" x14ac:dyDescent="0.15">
      <c r="B304" s="36"/>
      <c r="C304" s="36"/>
      <c r="D304" s="36"/>
      <c r="E304" s="18"/>
      <c r="F304" s="36"/>
      <c r="G304" s="36"/>
      <c r="H304" s="36"/>
      <c r="I304" s="18"/>
    </row>
    <row r="305" spans="2:9" ht="15.75" customHeight="1" x14ac:dyDescent="0.15">
      <c r="B305" s="36"/>
      <c r="C305" s="36"/>
      <c r="D305" s="36"/>
      <c r="E305" s="18"/>
      <c r="F305" s="36"/>
      <c r="G305" s="36"/>
      <c r="H305" s="36"/>
      <c r="I305" s="18"/>
    </row>
    <row r="306" spans="2:9" ht="15.75" customHeight="1" x14ac:dyDescent="0.15">
      <c r="B306" s="36"/>
      <c r="C306" s="36"/>
      <c r="D306" s="36"/>
      <c r="E306" s="18"/>
      <c r="F306" s="36"/>
      <c r="G306" s="36"/>
      <c r="H306" s="36"/>
      <c r="I306" s="18"/>
    </row>
    <row r="307" spans="2:9" ht="15.75" customHeight="1" x14ac:dyDescent="0.15">
      <c r="B307" s="36"/>
      <c r="C307" s="36"/>
      <c r="D307" s="36"/>
      <c r="E307" s="18"/>
      <c r="F307" s="36"/>
      <c r="G307" s="36"/>
      <c r="H307" s="36"/>
      <c r="I307" s="18"/>
    </row>
    <row r="308" spans="2:9" ht="15.75" customHeight="1" x14ac:dyDescent="0.15">
      <c r="B308" s="36"/>
      <c r="C308" s="36"/>
      <c r="D308" s="36"/>
      <c r="E308" s="18"/>
      <c r="F308" s="36"/>
      <c r="G308" s="36"/>
      <c r="H308" s="36"/>
      <c r="I308" s="18"/>
    </row>
    <row r="309" spans="2:9" ht="15.75" customHeight="1" x14ac:dyDescent="0.15">
      <c r="B309" s="36"/>
      <c r="C309" s="36"/>
      <c r="D309" s="36"/>
      <c r="E309" s="18"/>
      <c r="F309" s="36"/>
      <c r="G309" s="36"/>
      <c r="H309" s="36"/>
      <c r="I309" s="18"/>
    </row>
    <row r="310" spans="2:9" ht="15.75" customHeight="1" x14ac:dyDescent="0.15">
      <c r="B310" s="36"/>
      <c r="C310" s="36"/>
      <c r="D310" s="36"/>
      <c r="E310" s="18"/>
      <c r="F310" s="36"/>
      <c r="G310" s="36"/>
      <c r="H310" s="36"/>
      <c r="I310" s="18"/>
    </row>
    <row r="311" spans="2:9" ht="15.75" customHeight="1" x14ac:dyDescent="0.15">
      <c r="B311" s="36"/>
      <c r="C311" s="36"/>
      <c r="D311" s="36"/>
      <c r="E311" s="18"/>
      <c r="F311" s="36"/>
      <c r="G311" s="36"/>
      <c r="H311" s="36"/>
      <c r="I311" s="18"/>
    </row>
    <row r="312" spans="2:9" ht="15.75" customHeight="1" x14ac:dyDescent="0.15">
      <c r="B312" s="36"/>
      <c r="C312" s="36"/>
      <c r="D312" s="36"/>
      <c r="E312" s="18"/>
      <c r="F312" s="36"/>
      <c r="G312" s="36"/>
      <c r="H312" s="36"/>
      <c r="I312" s="18"/>
    </row>
    <row r="313" spans="2:9" ht="15.75" customHeight="1" x14ac:dyDescent="0.15">
      <c r="B313" s="36"/>
      <c r="C313" s="36"/>
      <c r="D313" s="36"/>
      <c r="E313" s="18"/>
      <c r="F313" s="36"/>
      <c r="G313" s="36"/>
      <c r="H313" s="36"/>
      <c r="I313" s="18"/>
    </row>
    <row r="314" spans="2:9" ht="15.75" customHeight="1" x14ac:dyDescent="0.15">
      <c r="B314" s="36"/>
      <c r="C314" s="36"/>
      <c r="D314" s="36"/>
      <c r="E314" s="18"/>
      <c r="F314" s="36"/>
      <c r="G314" s="36"/>
      <c r="H314" s="36"/>
      <c r="I314" s="18"/>
    </row>
    <row r="315" spans="2:9" ht="15.75" customHeight="1" x14ac:dyDescent="0.15">
      <c r="B315" s="36"/>
      <c r="C315" s="36"/>
      <c r="D315" s="36"/>
      <c r="E315" s="18"/>
      <c r="F315" s="36"/>
      <c r="G315" s="36"/>
      <c r="H315" s="36"/>
      <c r="I315" s="18"/>
    </row>
    <row r="316" spans="2:9" ht="15.75" customHeight="1" x14ac:dyDescent="0.15">
      <c r="B316" s="36"/>
      <c r="C316" s="36"/>
      <c r="D316" s="36"/>
      <c r="E316" s="18"/>
      <c r="F316" s="36"/>
      <c r="G316" s="36"/>
      <c r="H316" s="36"/>
      <c r="I316" s="18"/>
    </row>
    <row r="317" spans="2:9" ht="15.75" customHeight="1" x14ac:dyDescent="0.15">
      <c r="B317" s="36"/>
      <c r="C317" s="36"/>
      <c r="D317" s="36"/>
      <c r="E317" s="18"/>
      <c r="F317" s="36"/>
      <c r="G317" s="36"/>
      <c r="H317" s="36"/>
      <c r="I317" s="18"/>
    </row>
    <row r="318" spans="2:9" ht="15.75" customHeight="1" x14ac:dyDescent="0.15">
      <c r="B318" s="36"/>
      <c r="C318" s="36"/>
      <c r="D318" s="36"/>
      <c r="E318" s="18"/>
      <c r="F318" s="36"/>
      <c r="G318" s="36"/>
      <c r="H318" s="36"/>
      <c r="I318" s="18"/>
    </row>
    <row r="319" spans="2:9" ht="15.75" customHeight="1" x14ac:dyDescent="0.15">
      <c r="B319" s="36"/>
      <c r="C319" s="36"/>
      <c r="D319" s="36"/>
      <c r="E319" s="18"/>
      <c r="F319" s="36"/>
      <c r="G319" s="36"/>
      <c r="H319" s="36"/>
      <c r="I319" s="18"/>
    </row>
    <row r="320" spans="2:9" ht="15.75" customHeight="1" x14ac:dyDescent="0.15">
      <c r="B320" s="36"/>
      <c r="C320" s="36"/>
      <c r="D320" s="36"/>
      <c r="E320" s="18"/>
      <c r="F320" s="36"/>
      <c r="G320" s="36"/>
      <c r="H320" s="36"/>
      <c r="I320" s="18"/>
    </row>
    <row r="321" spans="2:9" ht="15.75" customHeight="1" x14ac:dyDescent="0.15">
      <c r="B321" s="36"/>
      <c r="C321" s="36"/>
      <c r="D321" s="36"/>
      <c r="E321" s="18"/>
      <c r="F321" s="36"/>
      <c r="G321" s="36"/>
      <c r="H321" s="36"/>
      <c r="I321" s="18"/>
    </row>
    <row r="322" spans="2:9" ht="15.75" customHeight="1" x14ac:dyDescent="0.15">
      <c r="B322" s="36"/>
      <c r="C322" s="36"/>
      <c r="D322" s="36"/>
      <c r="E322" s="18"/>
      <c r="F322" s="36"/>
      <c r="G322" s="36"/>
      <c r="H322" s="36"/>
      <c r="I322" s="18"/>
    </row>
    <row r="323" spans="2:9" ht="15.75" customHeight="1" x14ac:dyDescent="0.15">
      <c r="B323" s="36"/>
      <c r="C323" s="36"/>
      <c r="D323" s="36"/>
      <c r="E323" s="18"/>
      <c r="F323" s="36"/>
      <c r="G323" s="36"/>
      <c r="H323" s="36"/>
      <c r="I323" s="18"/>
    </row>
    <row r="324" spans="2:9" ht="15.75" customHeight="1" x14ac:dyDescent="0.15">
      <c r="B324" s="36"/>
      <c r="C324" s="36"/>
      <c r="D324" s="36"/>
      <c r="E324" s="18"/>
      <c r="F324" s="36"/>
      <c r="G324" s="36"/>
      <c r="H324" s="36"/>
      <c r="I324" s="18"/>
    </row>
    <row r="325" spans="2:9" ht="15.75" customHeight="1" x14ac:dyDescent="0.15">
      <c r="B325" s="36"/>
      <c r="C325" s="36"/>
      <c r="D325" s="36"/>
      <c r="E325" s="18"/>
      <c r="F325" s="36"/>
      <c r="G325" s="36"/>
      <c r="H325" s="36"/>
      <c r="I325" s="18"/>
    </row>
    <row r="326" spans="2:9" ht="15.75" customHeight="1" x14ac:dyDescent="0.15">
      <c r="B326" s="36"/>
      <c r="C326" s="36"/>
      <c r="D326" s="36"/>
      <c r="E326" s="18"/>
      <c r="F326" s="36"/>
      <c r="G326" s="36"/>
      <c r="H326" s="36"/>
      <c r="I326" s="18"/>
    </row>
    <row r="327" spans="2:9" ht="15.75" customHeight="1" x14ac:dyDescent="0.15">
      <c r="B327" s="36"/>
      <c r="C327" s="36"/>
      <c r="D327" s="36"/>
      <c r="E327" s="18"/>
      <c r="F327" s="36"/>
      <c r="G327" s="36"/>
      <c r="H327" s="36"/>
      <c r="I327" s="18"/>
    </row>
    <row r="328" spans="2:9" ht="15.75" customHeight="1" x14ac:dyDescent="0.15">
      <c r="B328" s="36"/>
      <c r="C328" s="36"/>
      <c r="D328" s="36"/>
      <c r="E328" s="18"/>
      <c r="F328" s="36"/>
      <c r="G328" s="36"/>
      <c r="H328" s="36"/>
      <c r="I328" s="18"/>
    </row>
    <row r="329" spans="2:9" ht="15.75" customHeight="1" x14ac:dyDescent="0.15">
      <c r="B329" s="36"/>
      <c r="C329" s="36"/>
      <c r="D329" s="36"/>
      <c r="E329" s="18"/>
      <c r="F329" s="36"/>
      <c r="G329" s="36"/>
      <c r="H329" s="36"/>
      <c r="I329" s="18"/>
    </row>
    <row r="330" spans="2:9" ht="15.75" customHeight="1" x14ac:dyDescent="0.15">
      <c r="B330" s="36"/>
      <c r="C330" s="36"/>
      <c r="D330" s="36"/>
      <c r="E330" s="18"/>
      <c r="F330" s="36"/>
      <c r="G330" s="36"/>
      <c r="H330" s="36"/>
      <c r="I330" s="18"/>
    </row>
    <row r="331" spans="2:9" ht="15.75" customHeight="1" x14ac:dyDescent="0.15">
      <c r="B331" s="36"/>
      <c r="C331" s="36"/>
      <c r="D331" s="36"/>
      <c r="E331" s="18"/>
      <c r="F331" s="36"/>
      <c r="G331" s="36"/>
      <c r="H331" s="36"/>
      <c r="I331" s="18"/>
    </row>
    <row r="332" spans="2:9" ht="15.75" customHeight="1" x14ac:dyDescent="0.15">
      <c r="B332" s="36"/>
      <c r="C332" s="36"/>
      <c r="D332" s="36"/>
      <c r="E332" s="18"/>
      <c r="F332" s="36"/>
      <c r="G332" s="36"/>
      <c r="H332" s="36"/>
      <c r="I332" s="18"/>
    </row>
    <row r="333" spans="2:9" ht="15.75" customHeight="1" x14ac:dyDescent="0.15">
      <c r="B333" s="36"/>
      <c r="C333" s="36"/>
      <c r="D333" s="36"/>
      <c r="E333" s="18"/>
      <c r="F333" s="36"/>
      <c r="G333" s="36"/>
      <c r="H333" s="36"/>
      <c r="I333" s="18"/>
    </row>
    <row r="334" spans="2:9" ht="15.75" customHeight="1" x14ac:dyDescent="0.15">
      <c r="B334" s="36"/>
      <c r="C334" s="36"/>
      <c r="D334" s="36"/>
      <c r="E334" s="18"/>
      <c r="F334" s="36"/>
      <c r="G334" s="36"/>
      <c r="H334" s="36"/>
      <c r="I334" s="18"/>
    </row>
    <row r="335" spans="2:9" ht="15.75" customHeight="1" x14ac:dyDescent="0.15">
      <c r="B335" s="36"/>
      <c r="C335" s="36"/>
      <c r="D335" s="36"/>
      <c r="E335" s="18"/>
      <c r="F335" s="36"/>
      <c r="G335" s="36"/>
      <c r="H335" s="36"/>
      <c r="I335" s="18"/>
    </row>
    <row r="336" spans="2:9" ht="15.75" customHeight="1" x14ac:dyDescent="0.15">
      <c r="B336" s="36"/>
      <c r="C336" s="36"/>
      <c r="D336" s="36"/>
      <c r="E336" s="18"/>
      <c r="F336" s="36"/>
      <c r="G336" s="36"/>
      <c r="H336" s="36"/>
      <c r="I336" s="18"/>
    </row>
    <row r="337" spans="2:9" ht="15.75" customHeight="1" x14ac:dyDescent="0.15">
      <c r="B337" s="36"/>
      <c r="C337" s="36"/>
      <c r="D337" s="36"/>
      <c r="E337" s="18"/>
      <c r="F337" s="36"/>
      <c r="G337" s="36"/>
      <c r="H337" s="36"/>
      <c r="I337" s="18"/>
    </row>
    <row r="338" spans="2:9" ht="15.75" customHeight="1" x14ac:dyDescent="0.15">
      <c r="B338" s="36"/>
      <c r="C338" s="36"/>
      <c r="D338" s="36"/>
      <c r="E338" s="18"/>
      <c r="F338" s="36"/>
      <c r="G338" s="36"/>
      <c r="H338" s="36"/>
      <c r="I338" s="18"/>
    </row>
    <row r="339" spans="2:9" ht="15.75" customHeight="1" x14ac:dyDescent="0.15">
      <c r="B339" s="36"/>
      <c r="C339" s="36"/>
      <c r="D339" s="36"/>
      <c r="E339" s="18"/>
      <c r="F339" s="36"/>
      <c r="G339" s="36"/>
      <c r="H339" s="36"/>
      <c r="I339" s="18"/>
    </row>
    <row r="340" spans="2:9" ht="15.75" customHeight="1" x14ac:dyDescent="0.15">
      <c r="B340" s="36"/>
      <c r="C340" s="36"/>
      <c r="D340" s="36"/>
      <c r="E340" s="18"/>
      <c r="F340" s="36"/>
      <c r="G340" s="36"/>
      <c r="H340" s="36"/>
      <c r="I340" s="18"/>
    </row>
    <row r="341" spans="2:9" ht="15.75" customHeight="1" x14ac:dyDescent="0.15">
      <c r="B341" s="36"/>
      <c r="C341" s="36"/>
      <c r="D341" s="36"/>
      <c r="E341" s="18"/>
      <c r="F341" s="36"/>
      <c r="G341" s="36"/>
      <c r="H341" s="36"/>
      <c r="I341" s="18"/>
    </row>
    <row r="342" spans="2:9" ht="15.75" customHeight="1" x14ac:dyDescent="0.15">
      <c r="B342" s="36"/>
      <c r="C342" s="36"/>
      <c r="D342" s="36"/>
      <c r="E342" s="18"/>
      <c r="F342" s="36"/>
      <c r="G342" s="36"/>
      <c r="H342" s="36"/>
      <c r="I342" s="18"/>
    </row>
    <row r="343" spans="2:9" ht="15.75" customHeight="1" x14ac:dyDescent="0.15">
      <c r="B343" s="36"/>
      <c r="C343" s="36"/>
      <c r="D343" s="36"/>
      <c r="E343" s="18"/>
      <c r="F343" s="36"/>
      <c r="G343" s="36"/>
      <c r="H343" s="36"/>
      <c r="I343" s="18"/>
    </row>
    <row r="344" spans="2:9" ht="15.75" customHeight="1" x14ac:dyDescent="0.15">
      <c r="B344" s="36"/>
      <c r="C344" s="36"/>
      <c r="D344" s="36"/>
      <c r="E344" s="18"/>
      <c r="F344" s="36"/>
      <c r="G344" s="36"/>
      <c r="H344" s="36"/>
      <c r="I344" s="18"/>
    </row>
    <row r="345" spans="2:9" ht="15.75" customHeight="1" x14ac:dyDescent="0.15">
      <c r="B345" s="36"/>
      <c r="C345" s="36"/>
      <c r="D345" s="36"/>
      <c r="E345" s="18"/>
      <c r="F345" s="36"/>
      <c r="G345" s="36"/>
      <c r="H345" s="36"/>
      <c r="I345" s="18"/>
    </row>
    <row r="346" spans="2:9" ht="15.75" customHeight="1" x14ac:dyDescent="0.15">
      <c r="B346" s="36"/>
      <c r="C346" s="36"/>
      <c r="D346" s="36"/>
      <c r="E346" s="18"/>
      <c r="F346" s="36"/>
      <c r="G346" s="36"/>
      <c r="H346" s="36"/>
      <c r="I346" s="18"/>
    </row>
    <row r="347" spans="2:9" ht="15.75" customHeight="1" x14ac:dyDescent="0.15">
      <c r="B347" s="36"/>
      <c r="C347" s="36"/>
      <c r="D347" s="36"/>
      <c r="E347" s="18"/>
      <c r="F347" s="36"/>
      <c r="G347" s="36"/>
      <c r="H347" s="36"/>
      <c r="I347" s="18"/>
    </row>
    <row r="348" spans="2:9" ht="15.75" customHeight="1" x14ac:dyDescent="0.15">
      <c r="B348" s="36"/>
      <c r="C348" s="36"/>
      <c r="D348" s="36"/>
      <c r="E348" s="18"/>
      <c r="F348" s="36"/>
      <c r="G348" s="36"/>
      <c r="H348" s="36"/>
      <c r="I348" s="18"/>
    </row>
    <row r="349" spans="2:9" ht="15.75" customHeight="1" x14ac:dyDescent="0.15">
      <c r="B349" s="36"/>
      <c r="C349" s="36"/>
      <c r="D349" s="36"/>
      <c r="E349" s="18"/>
      <c r="F349" s="36"/>
      <c r="G349" s="36"/>
      <c r="H349" s="36"/>
      <c r="I349" s="18"/>
    </row>
    <row r="350" spans="2:9" ht="15.75" customHeight="1" x14ac:dyDescent="0.15">
      <c r="B350" s="36"/>
      <c r="C350" s="36"/>
      <c r="D350" s="36"/>
      <c r="E350" s="18"/>
      <c r="F350" s="36"/>
      <c r="G350" s="36"/>
      <c r="H350" s="36"/>
      <c r="I350" s="18"/>
    </row>
    <row r="351" spans="2:9" ht="15.75" customHeight="1" x14ac:dyDescent="0.15">
      <c r="B351" s="36"/>
      <c r="C351" s="36"/>
      <c r="D351" s="36"/>
      <c r="E351" s="18"/>
      <c r="F351" s="36"/>
      <c r="G351" s="36"/>
      <c r="H351" s="36"/>
      <c r="I351" s="18"/>
    </row>
    <row r="352" spans="2:9" ht="15.75" customHeight="1" x14ac:dyDescent="0.15">
      <c r="B352" s="36"/>
      <c r="C352" s="36"/>
      <c r="D352" s="36"/>
      <c r="E352" s="18"/>
      <c r="F352" s="36"/>
      <c r="G352" s="36"/>
      <c r="H352" s="36"/>
      <c r="I352" s="18"/>
    </row>
    <row r="353" spans="2:9" ht="15.75" customHeight="1" x14ac:dyDescent="0.15">
      <c r="B353" s="36"/>
      <c r="C353" s="36"/>
      <c r="D353" s="36"/>
      <c r="E353" s="18"/>
      <c r="F353" s="36"/>
      <c r="G353" s="36"/>
      <c r="H353" s="36"/>
      <c r="I353" s="18"/>
    </row>
    <row r="354" spans="2:9" ht="15.75" customHeight="1" x14ac:dyDescent="0.15">
      <c r="B354" s="36"/>
      <c r="C354" s="36"/>
      <c r="D354" s="36"/>
      <c r="E354" s="18"/>
      <c r="F354" s="36"/>
      <c r="G354" s="36"/>
      <c r="H354" s="36"/>
      <c r="I354" s="18"/>
    </row>
    <row r="355" spans="2:9" ht="15.75" customHeight="1" x14ac:dyDescent="0.15">
      <c r="B355" s="36"/>
      <c r="C355" s="36"/>
      <c r="D355" s="36"/>
      <c r="E355" s="18"/>
      <c r="F355" s="36"/>
      <c r="G355" s="36"/>
      <c r="H355" s="36"/>
      <c r="I355" s="18"/>
    </row>
    <row r="356" spans="2:9" ht="15.75" customHeight="1" x14ac:dyDescent="0.15">
      <c r="B356" s="36"/>
      <c r="C356" s="36"/>
      <c r="D356" s="36"/>
      <c r="E356" s="18"/>
      <c r="F356" s="36"/>
      <c r="G356" s="36"/>
      <c r="H356" s="36"/>
      <c r="I356" s="18"/>
    </row>
    <row r="357" spans="2:9" ht="15.75" customHeight="1" x14ac:dyDescent="0.15">
      <c r="B357" s="36"/>
      <c r="C357" s="36"/>
      <c r="D357" s="36"/>
      <c r="E357" s="18"/>
      <c r="F357" s="36"/>
      <c r="G357" s="36"/>
      <c r="H357" s="36"/>
      <c r="I357" s="18"/>
    </row>
    <row r="358" spans="2:9" ht="15.75" customHeight="1" x14ac:dyDescent="0.15">
      <c r="B358" s="36"/>
      <c r="C358" s="36"/>
      <c r="D358" s="36"/>
      <c r="E358" s="18"/>
      <c r="F358" s="36"/>
      <c r="G358" s="36"/>
      <c r="H358" s="36"/>
      <c r="I358" s="18"/>
    </row>
    <row r="359" spans="2:9" ht="15.75" customHeight="1" x14ac:dyDescent="0.15">
      <c r="B359" s="36"/>
      <c r="C359" s="36"/>
      <c r="D359" s="36"/>
      <c r="E359" s="18"/>
      <c r="F359" s="36"/>
      <c r="G359" s="36"/>
      <c r="H359" s="36"/>
      <c r="I359" s="18"/>
    </row>
    <row r="360" spans="2:9" ht="15.75" customHeight="1" x14ac:dyDescent="0.15">
      <c r="B360" s="36"/>
      <c r="C360" s="36"/>
      <c r="D360" s="36"/>
      <c r="E360" s="18"/>
      <c r="F360" s="36"/>
      <c r="G360" s="36"/>
      <c r="H360" s="36"/>
      <c r="I360" s="18"/>
    </row>
    <row r="361" spans="2:9" ht="15.75" customHeight="1" x14ac:dyDescent="0.15">
      <c r="B361" s="36"/>
      <c r="C361" s="36"/>
      <c r="D361" s="36"/>
      <c r="E361" s="18"/>
      <c r="F361" s="36"/>
      <c r="G361" s="36"/>
      <c r="H361" s="36"/>
      <c r="I361" s="18"/>
    </row>
    <row r="362" spans="2:9" ht="15.75" customHeight="1" x14ac:dyDescent="0.15">
      <c r="B362" s="36"/>
      <c r="C362" s="36"/>
      <c r="D362" s="36"/>
      <c r="E362" s="18"/>
      <c r="F362" s="36"/>
      <c r="G362" s="36"/>
      <c r="H362" s="36"/>
      <c r="I362" s="18"/>
    </row>
    <row r="363" spans="2:9" ht="15.75" customHeight="1" x14ac:dyDescent="0.15">
      <c r="B363" s="36"/>
      <c r="C363" s="36"/>
      <c r="D363" s="36"/>
      <c r="E363" s="18"/>
      <c r="F363" s="36"/>
      <c r="G363" s="36"/>
      <c r="H363" s="36"/>
      <c r="I363" s="18"/>
    </row>
    <row r="364" spans="2:9" ht="15.75" customHeight="1" x14ac:dyDescent="0.15">
      <c r="B364" s="36"/>
      <c r="C364" s="36"/>
      <c r="D364" s="36"/>
      <c r="E364" s="18"/>
      <c r="F364" s="36"/>
      <c r="G364" s="36"/>
      <c r="H364" s="36"/>
      <c r="I364" s="18"/>
    </row>
    <row r="365" spans="2:9" ht="15.75" customHeight="1" x14ac:dyDescent="0.15">
      <c r="B365" s="36"/>
      <c r="C365" s="36"/>
      <c r="D365" s="36"/>
      <c r="E365" s="18"/>
      <c r="F365" s="36"/>
      <c r="G365" s="36"/>
      <c r="H365" s="36"/>
      <c r="I365" s="18"/>
    </row>
    <row r="366" spans="2:9" ht="15.75" customHeight="1" x14ac:dyDescent="0.15">
      <c r="B366" s="36"/>
      <c r="C366" s="36"/>
      <c r="D366" s="36"/>
      <c r="E366" s="18"/>
      <c r="F366" s="36"/>
      <c r="G366" s="36"/>
      <c r="H366" s="36"/>
      <c r="I366" s="18"/>
    </row>
    <row r="367" spans="2:9" ht="15.75" customHeight="1" x14ac:dyDescent="0.15">
      <c r="B367" s="36"/>
      <c r="C367" s="36"/>
      <c r="D367" s="36"/>
      <c r="E367" s="18"/>
      <c r="F367" s="36"/>
      <c r="G367" s="36"/>
      <c r="H367" s="36"/>
      <c r="I367" s="18"/>
    </row>
    <row r="368" spans="2:9" ht="15.75" customHeight="1" x14ac:dyDescent="0.15">
      <c r="B368" s="36"/>
      <c r="C368" s="36"/>
      <c r="D368" s="36"/>
      <c r="E368" s="18"/>
      <c r="F368" s="36"/>
      <c r="G368" s="36"/>
      <c r="H368" s="36"/>
      <c r="I368" s="18"/>
    </row>
    <row r="369" spans="2:9" ht="15.75" customHeight="1" x14ac:dyDescent="0.15">
      <c r="B369" s="36"/>
      <c r="C369" s="36"/>
      <c r="D369" s="36"/>
      <c r="E369" s="18"/>
      <c r="F369" s="36"/>
      <c r="G369" s="36"/>
      <c r="H369" s="36"/>
      <c r="I369" s="18"/>
    </row>
    <row r="370" spans="2:9" ht="15.75" customHeight="1" x14ac:dyDescent="0.15">
      <c r="B370" s="36"/>
      <c r="C370" s="36"/>
      <c r="D370" s="36"/>
      <c r="E370" s="18"/>
      <c r="F370" s="36"/>
      <c r="G370" s="36"/>
      <c r="H370" s="36"/>
      <c r="I370" s="18"/>
    </row>
    <row r="371" spans="2:9" ht="15.75" customHeight="1" x14ac:dyDescent="0.15">
      <c r="B371" s="36"/>
      <c r="C371" s="36"/>
      <c r="D371" s="36"/>
      <c r="E371" s="18"/>
      <c r="F371" s="36"/>
      <c r="G371" s="36"/>
      <c r="H371" s="36"/>
      <c r="I371" s="18"/>
    </row>
    <row r="372" spans="2:9" ht="15.75" customHeight="1" x14ac:dyDescent="0.15">
      <c r="B372" s="36"/>
      <c r="C372" s="36"/>
      <c r="D372" s="36"/>
      <c r="E372" s="18"/>
      <c r="F372" s="36"/>
      <c r="G372" s="36"/>
      <c r="H372" s="36"/>
      <c r="I372" s="18"/>
    </row>
    <row r="373" spans="2:9" ht="15.75" customHeight="1" x14ac:dyDescent="0.15">
      <c r="B373" s="36"/>
      <c r="C373" s="36"/>
      <c r="D373" s="36"/>
      <c r="E373" s="18"/>
      <c r="F373" s="36"/>
      <c r="G373" s="36"/>
      <c r="H373" s="36"/>
      <c r="I373" s="18"/>
    </row>
    <row r="374" spans="2:9" ht="15.75" customHeight="1" x14ac:dyDescent="0.15">
      <c r="B374" s="36"/>
      <c r="C374" s="36"/>
      <c r="D374" s="36"/>
      <c r="E374" s="18"/>
      <c r="F374" s="36"/>
      <c r="G374" s="36"/>
      <c r="H374" s="36"/>
      <c r="I374" s="18"/>
    </row>
    <row r="375" spans="2:9" ht="15.75" customHeight="1" x14ac:dyDescent="0.15">
      <c r="B375" s="36"/>
      <c r="C375" s="36"/>
      <c r="D375" s="36"/>
      <c r="E375" s="18"/>
      <c r="F375" s="36"/>
      <c r="G375" s="36"/>
      <c r="H375" s="36"/>
      <c r="I375" s="18"/>
    </row>
    <row r="376" spans="2:9" ht="15.75" customHeight="1" x14ac:dyDescent="0.15">
      <c r="B376" s="36"/>
      <c r="C376" s="36"/>
      <c r="D376" s="36"/>
      <c r="E376" s="18"/>
      <c r="F376" s="36"/>
      <c r="G376" s="36"/>
      <c r="H376" s="36"/>
      <c r="I376" s="18"/>
    </row>
    <row r="377" spans="2:9" ht="15.75" customHeight="1" x14ac:dyDescent="0.15">
      <c r="B377" s="36"/>
      <c r="C377" s="36"/>
      <c r="D377" s="36"/>
      <c r="E377" s="18"/>
      <c r="F377" s="36"/>
      <c r="G377" s="36"/>
      <c r="H377" s="36"/>
      <c r="I377" s="18"/>
    </row>
    <row r="378" spans="2:9" ht="15.75" customHeight="1" x14ac:dyDescent="0.15">
      <c r="B378" s="36"/>
      <c r="C378" s="36"/>
      <c r="D378" s="36"/>
      <c r="E378" s="18"/>
      <c r="F378" s="36"/>
      <c r="G378" s="36"/>
      <c r="H378" s="36"/>
      <c r="I378" s="18"/>
    </row>
    <row r="379" spans="2:9" ht="15.75" customHeight="1" x14ac:dyDescent="0.15">
      <c r="B379" s="36"/>
      <c r="C379" s="36"/>
      <c r="D379" s="36"/>
      <c r="E379" s="18"/>
      <c r="F379" s="36"/>
      <c r="G379" s="36"/>
      <c r="H379" s="36"/>
      <c r="I379" s="18"/>
    </row>
    <row r="380" spans="2:9" ht="15.75" customHeight="1" x14ac:dyDescent="0.15">
      <c r="B380" s="36"/>
      <c r="C380" s="36"/>
      <c r="D380" s="36"/>
      <c r="E380" s="18"/>
      <c r="F380" s="36"/>
      <c r="G380" s="36"/>
      <c r="H380" s="36"/>
      <c r="I380" s="18"/>
    </row>
    <row r="381" spans="2:9" ht="15.75" customHeight="1" x14ac:dyDescent="0.15">
      <c r="B381" s="36"/>
      <c r="C381" s="36"/>
      <c r="D381" s="36"/>
      <c r="E381" s="18"/>
      <c r="F381" s="36"/>
      <c r="G381" s="36"/>
      <c r="H381" s="36"/>
      <c r="I381" s="18"/>
    </row>
    <row r="382" spans="2:9" ht="15.75" customHeight="1" x14ac:dyDescent="0.15">
      <c r="B382" s="36"/>
      <c r="C382" s="36"/>
      <c r="D382" s="36"/>
      <c r="E382" s="18"/>
      <c r="F382" s="36"/>
      <c r="G382" s="36"/>
      <c r="H382" s="36"/>
      <c r="I382" s="18"/>
    </row>
    <row r="383" spans="2:9" ht="15.75" customHeight="1" x14ac:dyDescent="0.15">
      <c r="B383" s="36"/>
      <c r="C383" s="36"/>
      <c r="D383" s="36"/>
      <c r="E383" s="18"/>
      <c r="F383" s="36"/>
      <c r="G383" s="36"/>
      <c r="H383" s="36"/>
      <c r="I383" s="18"/>
    </row>
    <row r="384" spans="2:9" ht="15.75" customHeight="1" x14ac:dyDescent="0.15">
      <c r="B384" s="36"/>
      <c r="C384" s="36"/>
      <c r="D384" s="36"/>
      <c r="E384" s="18"/>
      <c r="F384" s="36"/>
      <c r="G384" s="36"/>
      <c r="H384" s="36"/>
      <c r="I384" s="18"/>
    </row>
    <row r="385" spans="2:9" ht="15.75" customHeight="1" x14ac:dyDescent="0.15">
      <c r="B385" s="36"/>
      <c r="C385" s="36"/>
      <c r="D385" s="36"/>
      <c r="E385" s="18"/>
      <c r="F385" s="36"/>
      <c r="G385" s="36"/>
      <c r="H385" s="36"/>
      <c r="I385" s="18"/>
    </row>
    <row r="386" spans="2:9" ht="15.75" customHeight="1" x14ac:dyDescent="0.15">
      <c r="B386" s="36"/>
      <c r="C386" s="36"/>
      <c r="D386" s="36"/>
      <c r="E386" s="18"/>
      <c r="F386" s="36"/>
      <c r="G386" s="36"/>
      <c r="H386" s="36"/>
      <c r="I386" s="18"/>
    </row>
    <row r="387" spans="2:9" ht="15.75" customHeight="1" x14ac:dyDescent="0.15">
      <c r="B387" s="36"/>
      <c r="C387" s="36"/>
      <c r="D387" s="36"/>
      <c r="E387" s="18"/>
      <c r="F387" s="36"/>
      <c r="G387" s="36"/>
      <c r="H387" s="36"/>
      <c r="I387" s="18"/>
    </row>
    <row r="388" spans="2:9" ht="15.75" customHeight="1" x14ac:dyDescent="0.15">
      <c r="B388" s="36"/>
      <c r="C388" s="36"/>
      <c r="D388" s="36"/>
      <c r="E388" s="18"/>
      <c r="F388" s="36"/>
      <c r="G388" s="36"/>
      <c r="H388" s="36"/>
      <c r="I388" s="18"/>
    </row>
    <row r="389" spans="2:9" ht="15.75" customHeight="1" x14ac:dyDescent="0.15">
      <c r="B389" s="36"/>
      <c r="C389" s="36"/>
      <c r="D389" s="36"/>
      <c r="E389" s="18"/>
      <c r="F389" s="36"/>
      <c r="G389" s="36"/>
      <c r="H389" s="36"/>
      <c r="I389" s="18"/>
    </row>
    <row r="390" spans="2:9" ht="15.75" customHeight="1" x14ac:dyDescent="0.15">
      <c r="B390" s="36"/>
      <c r="C390" s="36"/>
      <c r="D390" s="36"/>
      <c r="E390" s="18"/>
      <c r="F390" s="36"/>
      <c r="G390" s="36"/>
      <c r="H390" s="36"/>
      <c r="I390" s="18"/>
    </row>
    <row r="391" spans="2:9" ht="15.75" customHeight="1" x14ac:dyDescent="0.15">
      <c r="B391" s="36"/>
      <c r="C391" s="36"/>
      <c r="D391" s="36"/>
      <c r="E391" s="18"/>
      <c r="F391" s="36"/>
      <c r="G391" s="36"/>
      <c r="H391" s="36"/>
      <c r="I391" s="18"/>
    </row>
    <row r="392" spans="2:9" ht="15.75" customHeight="1" x14ac:dyDescent="0.15">
      <c r="B392" s="36"/>
      <c r="C392" s="36"/>
      <c r="D392" s="36"/>
      <c r="E392" s="18"/>
      <c r="F392" s="36"/>
      <c r="G392" s="36"/>
      <c r="H392" s="36"/>
      <c r="I392" s="18"/>
    </row>
    <row r="393" spans="2:9" ht="15.75" customHeight="1" x14ac:dyDescent="0.15">
      <c r="B393" s="36"/>
      <c r="C393" s="36"/>
      <c r="D393" s="36"/>
      <c r="E393" s="18"/>
      <c r="F393" s="36"/>
      <c r="G393" s="36"/>
      <c r="H393" s="36"/>
      <c r="I393" s="18"/>
    </row>
    <row r="394" spans="2:9" ht="15.75" customHeight="1" x14ac:dyDescent="0.15">
      <c r="B394" s="36"/>
      <c r="C394" s="36"/>
      <c r="D394" s="36"/>
      <c r="E394" s="18"/>
      <c r="F394" s="36"/>
      <c r="G394" s="36"/>
      <c r="H394" s="36"/>
      <c r="I394" s="18"/>
    </row>
    <row r="395" spans="2:9" ht="15.75" customHeight="1" x14ac:dyDescent="0.15">
      <c r="B395" s="36"/>
      <c r="C395" s="36"/>
      <c r="D395" s="36"/>
      <c r="E395" s="18"/>
      <c r="F395" s="36"/>
      <c r="G395" s="36"/>
      <c r="H395" s="36"/>
      <c r="I395" s="18"/>
    </row>
    <row r="396" spans="2:9" ht="15.75" customHeight="1" x14ac:dyDescent="0.15">
      <c r="B396" s="36"/>
      <c r="C396" s="36"/>
      <c r="D396" s="36"/>
      <c r="E396" s="18"/>
      <c r="F396" s="36"/>
      <c r="G396" s="36"/>
      <c r="H396" s="36"/>
      <c r="I396" s="18"/>
    </row>
    <row r="397" spans="2:9" ht="15.75" customHeight="1" x14ac:dyDescent="0.15">
      <c r="B397" s="36"/>
      <c r="C397" s="36"/>
      <c r="D397" s="36"/>
      <c r="E397" s="18"/>
      <c r="F397" s="36"/>
      <c r="G397" s="36"/>
      <c r="H397" s="36"/>
      <c r="I397" s="18"/>
    </row>
    <row r="398" spans="2:9" ht="15.75" customHeight="1" x14ac:dyDescent="0.15">
      <c r="B398" s="36"/>
      <c r="C398" s="36"/>
      <c r="D398" s="36"/>
      <c r="E398" s="18"/>
      <c r="F398" s="36"/>
      <c r="G398" s="36"/>
      <c r="H398" s="36"/>
      <c r="I398" s="18"/>
    </row>
    <row r="399" spans="2:9" ht="15.75" customHeight="1" x14ac:dyDescent="0.15">
      <c r="B399" s="36"/>
      <c r="C399" s="36"/>
      <c r="D399" s="36"/>
      <c r="E399" s="18"/>
      <c r="F399" s="36"/>
      <c r="G399" s="36"/>
      <c r="H399" s="36"/>
      <c r="I399" s="18"/>
    </row>
    <row r="400" spans="2:9" ht="15.75" customHeight="1" x14ac:dyDescent="0.15">
      <c r="B400" s="36"/>
      <c r="C400" s="36"/>
      <c r="D400" s="36"/>
      <c r="E400" s="18"/>
      <c r="F400" s="36"/>
      <c r="G400" s="36"/>
      <c r="H400" s="36"/>
      <c r="I400" s="18"/>
    </row>
    <row r="401" ht="15.75" customHeight="1" x14ac:dyDescent="0.15"/>
    <row r="402" ht="15.75" customHeight="1" x14ac:dyDescent="0.15"/>
    <row r="403" ht="15.75" customHeight="1" x14ac:dyDescent="0.15"/>
    <row r="404" ht="15.75" customHeight="1" x14ac:dyDescent="0.15"/>
    <row r="405" ht="15.75" customHeight="1" x14ac:dyDescent="0.15"/>
    <row r="406" ht="15.75" customHeight="1" x14ac:dyDescent="0.15"/>
    <row r="407" ht="15.75" customHeight="1" x14ac:dyDescent="0.15"/>
    <row r="408" ht="15.75" customHeight="1" x14ac:dyDescent="0.15"/>
    <row r="409" ht="15.75" customHeight="1" x14ac:dyDescent="0.15"/>
    <row r="410" ht="15.75" customHeight="1" x14ac:dyDescent="0.15"/>
    <row r="411" ht="15.75" customHeight="1" x14ac:dyDescent="0.15"/>
    <row r="412" ht="15.75" customHeight="1" x14ac:dyDescent="0.15"/>
    <row r="413" ht="15.75" customHeight="1" x14ac:dyDescent="0.15"/>
    <row r="414" ht="15.75" customHeight="1" x14ac:dyDescent="0.15"/>
    <row r="415" ht="15.75" customHeight="1" x14ac:dyDescent="0.15"/>
    <row r="416" ht="15.75" customHeight="1" x14ac:dyDescent="0.15"/>
    <row r="417" ht="15.75" customHeight="1" x14ac:dyDescent="0.15"/>
    <row r="418" ht="15.75" customHeight="1" x14ac:dyDescent="0.15"/>
    <row r="419" ht="15.75" customHeight="1" x14ac:dyDescent="0.15"/>
    <row r="420" ht="15.75" customHeight="1" x14ac:dyDescent="0.15"/>
    <row r="421" ht="15.75" customHeight="1" x14ac:dyDescent="0.15"/>
    <row r="422" ht="15.75" customHeight="1" x14ac:dyDescent="0.15"/>
    <row r="423" ht="15.75" customHeight="1" x14ac:dyDescent="0.15"/>
    <row r="424" ht="15.75" customHeight="1" x14ac:dyDescent="0.15"/>
    <row r="425" ht="15.75" customHeight="1" x14ac:dyDescent="0.15"/>
    <row r="426" ht="15.75" customHeight="1" x14ac:dyDescent="0.15"/>
    <row r="427" ht="15.75" customHeight="1" x14ac:dyDescent="0.15"/>
    <row r="428" ht="15.75" customHeight="1" x14ac:dyDescent="0.15"/>
    <row r="429" ht="15.75" customHeight="1" x14ac:dyDescent="0.15"/>
    <row r="430" ht="15.75" customHeight="1" x14ac:dyDescent="0.15"/>
    <row r="431" ht="15.75" customHeight="1" x14ac:dyDescent="0.15"/>
    <row r="432" ht="15.75" customHeight="1" x14ac:dyDescent="0.15"/>
    <row r="433" ht="15.75" customHeight="1" x14ac:dyDescent="0.15"/>
    <row r="434" ht="15.75" customHeight="1" x14ac:dyDescent="0.15"/>
    <row r="435" ht="15.75" customHeight="1" x14ac:dyDescent="0.15"/>
    <row r="436" ht="15.75" customHeight="1" x14ac:dyDescent="0.15"/>
    <row r="437" ht="15.75" customHeight="1" x14ac:dyDescent="0.15"/>
    <row r="438" ht="15.75" customHeight="1" x14ac:dyDescent="0.15"/>
    <row r="439" ht="15.75" customHeight="1" x14ac:dyDescent="0.15"/>
    <row r="440" ht="15.75" customHeight="1" x14ac:dyDescent="0.15"/>
    <row r="441" ht="15.75" customHeight="1" x14ac:dyDescent="0.15"/>
    <row r="442" ht="15.75" customHeight="1" x14ac:dyDescent="0.15"/>
    <row r="443" ht="15.75" customHeight="1" x14ac:dyDescent="0.15"/>
    <row r="444" ht="15.75" customHeight="1" x14ac:dyDescent="0.15"/>
    <row r="445" ht="15.75" customHeight="1" x14ac:dyDescent="0.15"/>
    <row r="446" ht="15.75" customHeight="1" x14ac:dyDescent="0.15"/>
    <row r="447" ht="15.75" customHeight="1" x14ac:dyDescent="0.15"/>
    <row r="448" ht="15.75" customHeight="1" x14ac:dyDescent="0.15"/>
    <row r="449" ht="15.75" customHeight="1" x14ac:dyDescent="0.15"/>
    <row r="450" ht="15.75" customHeight="1" x14ac:dyDescent="0.15"/>
    <row r="451" ht="15.75" customHeight="1" x14ac:dyDescent="0.15"/>
    <row r="452" ht="15.75" customHeight="1" x14ac:dyDescent="0.15"/>
    <row r="453" ht="15.75" customHeight="1" x14ac:dyDescent="0.15"/>
    <row r="454" ht="15.75" customHeight="1" x14ac:dyDescent="0.15"/>
    <row r="455" ht="15.75" customHeight="1" x14ac:dyDescent="0.15"/>
    <row r="456" ht="15.75" customHeight="1" x14ac:dyDescent="0.15"/>
    <row r="457" ht="15.75" customHeight="1" x14ac:dyDescent="0.15"/>
    <row r="458" ht="15.75" customHeight="1" x14ac:dyDescent="0.15"/>
    <row r="459" ht="15.75" customHeight="1" x14ac:dyDescent="0.15"/>
    <row r="460" ht="15.75" customHeight="1" x14ac:dyDescent="0.15"/>
    <row r="461" ht="15.75" customHeight="1" x14ac:dyDescent="0.15"/>
    <row r="462" ht="15.75" customHeight="1" x14ac:dyDescent="0.15"/>
    <row r="463" ht="15.75" customHeight="1" x14ac:dyDescent="0.15"/>
    <row r="464" ht="15.75" customHeight="1" x14ac:dyDescent="0.15"/>
    <row r="465" ht="15.75" customHeight="1" x14ac:dyDescent="0.15"/>
    <row r="466" ht="15.75" customHeight="1" x14ac:dyDescent="0.15"/>
    <row r="467" ht="15.75" customHeight="1" x14ac:dyDescent="0.15"/>
    <row r="468" ht="15.75" customHeight="1" x14ac:dyDescent="0.15"/>
    <row r="469" ht="15.75" customHeight="1" x14ac:dyDescent="0.15"/>
    <row r="470" ht="15.75" customHeight="1" x14ac:dyDescent="0.15"/>
    <row r="471" ht="15.75" customHeight="1" x14ac:dyDescent="0.15"/>
    <row r="472" ht="15.75" customHeight="1" x14ac:dyDescent="0.15"/>
    <row r="473" ht="15.75" customHeight="1" x14ac:dyDescent="0.15"/>
    <row r="474" ht="15.75" customHeight="1" x14ac:dyDescent="0.15"/>
    <row r="475" ht="15.75" customHeight="1" x14ac:dyDescent="0.15"/>
    <row r="476" ht="15.75" customHeight="1" x14ac:dyDescent="0.15"/>
    <row r="477" ht="15.75" customHeight="1" x14ac:dyDescent="0.15"/>
    <row r="478" ht="15.75" customHeight="1" x14ac:dyDescent="0.15"/>
    <row r="479" ht="15.75" customHeight="1" x14ac:dyDescent="0.15"/>
    <row r="480" ht="15.75" customHeight="1" x14ac:dyDescent="0.15"/>
    <row r="481" ht="15.75" customHeight="1" x14ac:dyDescent="0.15"/>
    <row r="482" ht="15.75" customHeight="1" x14ac:dyDescent="0.15"/>
    <row r="483" ht="15.75" customHeight="1" x14ac:dyDescent="0.15"/>
    <row r="484" ht="15.75" customHeight="1" x14ac:dyDescent="0.15"/>
    <row r="485" ht="15.75" customHeight="1" x14ac:dyDescent="0.15"/>
    <row r="486" ht="15.75" customHeight="1" x14ac:dyDescent="0.15"/>
    <row r="487" ht="15.75" customHeight="1" x14ac:dyDescent="0.15"/>
    <row r="488" ht="15.75" customHeight="1" x14ac:dyDescent="0.15"/>
    <row r="489" ht="15.75" customHeight="1" x14ac:dyDescent="0.15"/>
    <row r="490" ht="15.75" customHeight="1" x14ac:dyDescent="0.15"/>
    <row r="491" ht="15.75" customHeight="1" x14ac:dyDescent="0.15"/>
    <row r="492" ht="15.75" customHeight="1" x14ac:dyDescent="0.15"/>
    <row r="493" ht="15.75" customHeight="1" x14ac:dyDescent="0.15"/>
    <row r="494" ht="15.75" customHeight="1" x14ac:dyDescent="0.15"/>
    <row r="495" ht="15.75" customHeight="1" x14ac:dyDescent="0.15"/>
    <row r="496" ht="15.75" customHeight="1" x14ac:dyDescent="0.15"/>
    <row r="497" ht="15.75" customHeight="1" x14ac:dyDescent="0.15"/>
    <row r="498" ht="15.75" customHeight="1" x14ac:dyDescent="0.15"/>
    <row r="499" ht="15.75" customHeight="1" x14ac:dyDescent="0.15"/>
    <row r="500" ht="15.75" customHeight="1" x14ac:dyDescent="0.15"/>
    <row r="501" ht="15.75" customHeight="1" x14ac:dyDescent="0.15"/>
    <row r="502" ht="15.75" customHeight="1" x14ac:dyDescent="0.15"/>
    <row r="503" ht="15.75" customHeight="1" x14ac:dyDescent="0.15"/>
    <row r="504" ht="15.75" customHeight="1" x14ac:dyDescent="0.15"/>
    <row r="505" ht="15.75" customHeight="1" x14ac:dyDescent="0.15"/>
    <row r="506" ht="15.75" customHeight="1" x14ac:dyDescent="0.15"/>
    <row r="507" ht="15.75" customHeight="1" x14ac:dyDescent="0.15"/>
    <row r="508" ht="15.75" customHeight="1" x14ac:dyDescent="0.15"/>
    <row r="509" ht="15.75" customHeight="1" x14ac:dyDescent="0.15"/>
    <row r="510" ht="15.75" customHeight="1" x14ac:dyDescent="0.15"/>
    <row r="511" ht="15.75" customHeight="1" x14ac:dyDescent="0.15"/>
    <row r="512" ht="15.75" customHeight="1" x14ac:dyDescent="0.15"/>
    <row r="513" ht="15.75" customHeight="1" x14ac:dyDescent="0.15"/>
    <row r="514" ht="15.75" customHeight="1" x14ac:dyDescent="0.15"/>
    <row r="515" ht="15.75" customHeight="1" x14ac:dyDescent="0.15"/>
    <row r="516" ht="15.75" customHeight="1" x14ac:dyDescent="0.15"/>
    <row r="517" ht="15.75" customHeight="1" x14ac:dyDescent="0.15"/>
    <row r="518" ht="15.75" customHeight="1" x14ac:dyDescent="0.15"/>
    <row r="519" ht="15.75" customHeight="1" x14ac:dyDescent="0.15"/>
    <row r="520" ht="15.75" customHeight="1" x14ac:dyDescent="0.15"/>
    <row r="521" ht="15.75" customHeight="1" x14ac:dyDescent="0.15"/>
    <row r="522" ht="15.75" customHeight="1" x14ac:dyDescent="0.15"/>
    <row r="523" ht="15.75" customHeight="1" x14ac:dyDescent="0.15"/>
    <row r="524" ht="15.75" customHeight="1" x14ac:dyDescent="0.15"/>
    <row r="525" ht="15.75" customHeight="1" x14ac:dyDescent="0.15"/>
    <row r="526" ht="15.75" customHeight="1" x14ac:dyDescent="0.15"/>
    <row r="527" ht="15.75" customHeight="1" x14ac:dyDescent="0.15"/>
    <row r="528" ht="15.75" customHeight="1" x14ac:dyDescent="0.15"/>
    <row r="529" ht="15.75" customHeight="1" x14ac:dyDescent="0.15"/>
    <row r="530" ht="15.75" customHeight="1" x14ac:dyDescent="0.15"/>
    <row r="531" ht="15.75" customHeight="1" x14ac:dyDescent="0.15"/>
    <row r="532" ht="15.75" customHeight="1" x14ac:dyDescent="0.15"/>
    <row r="533" ht="15.75" customHeight="1" x14ac:dyDescent="0.15"/>
    <row r="534" ht="15.75" customHeight="1" x14ac:dyDescent="0.15"/>
    <row r="535" ht="15.75" customHeight="1" x14ac:dyDescent="0.15"/>
    <row r="536" ht="15.75" customHeight="1" x14ac:dyDescent="0.15"/>
    <row r="537" ht="15.75" customHeight="1" x14ac:dyDescent="0.15"/>
    <row r="538" ht="15.75" customHeight="1" x14ac:dyDescent="0.15"/>
    <row r="539" ht="15.75" customHeight="1" x14ac:dyDescent="0.15"/>
    <row r="540" ht="15.75" customHeight="1" x14ac:dyDescent="0.15"/>
    <row r="541" ht="15.75" customHeight="1" x14ac:dyDescent="0.15"/>
    <row r="542" ht="15.75" customHeight="1" x14ac:dyDescent="0.15"/>
    <row r="543" ht="15.75" customHeight="1" x14ac:dyDescent="0.15"/>
    <row r="544" ht="15.75" customHeight="1" x14ac:dyDescent="0.15"/>
    <row r="545" ht="15.75" customHeight="1" x14ac:dyDescent="0.15"/>
    <row r="546" ht="15.75" customHeight="1" x14ac:dyDescent="0.15"/>
    <row r="547" ht="15.75" customHeight="1" x14ac:dyDescent="0.15"/>
    <row r="548" ht="15.75" customHeight="1" x14ac:dyDescent="0.15"/>
    <row r="549" ht="15.75" customHeight="1" x14ac:dyDescent="0.15"/>
    <row r="550" ht="15.75" customHeight="1" x14ac:dyDescent="0.15"/>
    <row r="551" ht="15.75" customHeight="1" x14ac:dyDescent="0.15"/>
    <row r="552" ht="15.75" customHeight="1" x14ac:dyDescent="0.15"/>
    <row r="553" ht="15.75" customHeight="1" x14ac:dyDescent="0.15"/>
    <row r="554" ht="15.75" customHeight="1" x14ac:dyDescent="0.15"/>
    <row r="555" ht="15.75" customHeight="1" x14ac:dyDescent="0.15"/>
    <row r="556" ht="15.75" customHeight="1" x14ac:dyDescent="0.15"/>
    <row r="557" ht="15.75" customHeight="1" x14ac:dyDescent="0.15"/>
    <row r="558" ht="15.75" customHeight="1" x14ac:dyDescent="0.15"/>
    <row r="559" ht="15.75" customHeight="1" x14ac:dyDescent="0.15"/>
    <row r="560" ht="15.75" customHeight="1" x14ac:dyDescent="0.15"/>
    <row r="561" ht="15.75" customHeight="1" x14ac:dyDescent="0.15"/>
    <row r="562" ht="15.75" customHeight="1" x14ac:dyDescent="0.15"/>
    <row r="563" ht="15.75" customHeight="1" x14ac:dyDescent="0.15"/>
    <row r="564" ht="15.75" customHeight="1" x14ac:dyDescent="0.15"/>
    <row r="565" ht="15.75" customHeight="1" x14ac:dyDescent="0.15"/>
    <row r="566" ht="15.75" customHeight="1" x14ac:dyDescent="0.15"/>
    <row r="567" ht="15.75" customHeight="1" x14ac:dyDescent="0.15"/>
    <row r="568" ht="15.75" customHeight="1" x14ac:dyDescent="0.15"/>
    <row r="569" ht="15.75" customHeight="1" x14ac:dyDescent="0.15"/>
    <row r="570" ht="15.75" customHeight="1" x14ac:dyDescent="0.15"/>
    <row r="571" ht="15.75" customHeight="1" x14ac:dyDescent="0.15"/>
    <row r="572" ht="15.75" customHeight="1" x14ac:dyDescent="0.15"/>
    <row r="573" ht="15.75" customHeight="1" x14ac:dyDescent="0.15"/>
    <row r="574" ht="15.75" customHeight="1" x14ac:dyDescent="0.15"/>
    <row r="575" ht="15.75" customHeight="1" x14ac:dyDescent="0.15"/>
    <row r="576" ht="15.75" customHeight="1" x14ac:dyDescent="0.15"/>
    <row r="577" ht="15.75" customHeight="1" x14ac:dyDescent="0.15"/>
    <row r="578" ht="15.75" customHeight="1" x14ac:dyDescent="0.15"/>
    <row r="579" ht="15.75" customHeight="1" x14ac:dyDescent="0.15"/>
    <row r="580" ht="15.75" customHeight="1" x14ac:dyDescent="0.15"/>
    <row r="581" ht="15.75" customHeight="1" x14ac:dyDescent="0.15"/>
    <row r="582" ht="15.75" customHeight="1" x14ac:dyDescent="0.15"/>
    <row r="583" ht="15.75" customHeight="1" x14ac:dyDescent="0.15"/>
    <row r="584" ht="15.75" customHeight="1" x14ac:dyDescent="0.15"/>
    <row r="585" ht="15.75" customHeight="1" x14ac:dyDescent="0.15"/>
    <row r="586" ht="15.75" customHeight="1" x14ac:dyDescent="0.15"/>
    <row r="587" ht="15.75" customHeight="1" x14ac:dyDescent="0.15"/>
    <row r="588" ht="15.75" customHeight="1" x14ac:dyDescent="0.15"/>
    <row r="589" ht="15.75" customHeight="1" x14ac:dyDescent="0.15"/>
    <row r="590" ht="15.75" customHeight="1" x14ac:dyDescent="0.15"/>
    <row r="591" ht="15.75" customHeight="1" x14ac:dyDescent="0.15"/>
    <row r="592" ht="15.75" customHeight="1" x14ac:dyDescent="0.15"/>
    <row r="593" ht="15.75" customHeight="1" x14ac:dyDescent="0.15"/>
    <row r="594" ht="15.75" customHeight="1" x14ac:dyDescent="0.15"/>
    <row r="595" ht="15.75" customHeight="1" x14ac:dyDescent="0.15"/>
    <row r="596" ht="15.75" customHeight="1" x14ac:dyDescent="0.15"/>
    <row r="597" ht="15.75" customHeight="1" x14ac:dyDescent="0.15"/>
    <row r="598" ht="15.75" customHeight="1" x14ac:dyDescent="0.15"/>
    <row r="599" ht="15.75" customHeight="1" x14ac:dyDescent="0.15"/>
    <row r="600" ht="15.75" customHeight="1" x14ac:dyDescent="0.15"/>
    <row r="601" ht="15.75" customHeight="1" x14ac:dyDescent="0.15"/>
    <row r="602" ht="15.75" customHeight="1" x14ac:dyDescent="0.15"/>
    <row r="603" ht="15.75" customHeight="1" x14ac:dyDescent="0.15"/>
    <row r="604" ht="15.75" customHeight="1" x14ac:dyDescent="0.15"/>
    <row r="605" ht="15.75" customHeight="1" x14ac:dyDescent="0.15"/>
    <row r="606" ht="15.75" customHeight="1" x14ac:dyDescent="0.15"/>
    <row r="607" ht="15.75" customHeight="1" x14ac:dyDescent="0.15"/>
    <row r="608" ht="15.75" customHeight="1" x14ac:dyDescent="0.15"/>
    <row r="609" ht="15.75" customHeight="1" x14ac:dyDescent="0.15"/>
    <row r="610" ht="15.75" customHeight="1" x14ac:dyDescent="0.15"/>
    <row r="611" ht="15.75" customHeight="1" x14ac:dyDescent="0.15"/>
    <row r="612" ht="15.75" customHeight="1" x14ac:dyDescent="0.15"/>
    <row r="613" ht="15.75" customHeight="1" x14ac:dyDescent="0.15"/>
    <row r="614" ht="15.75" customHeight="1" x14ac:dyDescent="0.15"/>
    <row r="615" ht="15.75" customHeight="1" x14ac:dyDescent="0.15"/>
    <row r="616" ht="15.75" customHeight="1" x14ac:dyDescent="0.15"/>
    <row r="617" ht="15.75" customHeight="1" x14ac:dyDescent="0.15"/>
    <row r="618" ht="15.75" customHeight="1" x14ac:dyDescent="0.15"/>
    <row r="619" ht="15.75" customHeight="1" x14ac:dyDescent="0.15"/>
    <row r="620" ht="15.75" customHeight="1" x14ac:dyDescent="0.15"/>
    <row r="621" ht="15.75" customHeight="1" x14ac:dyDescent="0.15"/>
    <row r="622" ht="15.75" customHeight="1" x14ac:dyDescent="0.15"/>
    <row r="623" ht="15.75" customHeight="1" x14ac:dyDescent="0.15"/>
    <row r="624" ht="15.75" customHeight="1" x14ac:dyDescent="0.15"/>
    <row r="625" ht="15.75" customHeight="1" x14ac:dyDescent="0.15"/>
    <row r="626" ht="15.75" customHeight="1" x14ac:dyDescent="0.15"/>
    <row r="627" ht="15.75" customHeight="1" x14ac:dyDescent="0.15"/>
    <row r="628" ht="15.75" customHeight="1" x14ac:dyDescent="0.15"/>
    <row r="629" ht="15.75" customHeight="1" x14ac:dyDescent="0.15"/>
    <row r="630" ht="15.75" customHeight="1" x14ac:dyDescent="0.15"/>
    <row r="631" ht="15.75" customHeight="1" x14ac:dyDescent="0.15"/>
    <row r="632" ht="15.75" customHeight="1" x14ac:dyDescent="0.15"/>
    <row r="633" ht="15.75" customHeight="1" x14ac:dyDescent="0.15"/>
    <row r="634" ht="15.75" customHeight="1" x14ac:dyDescent="0.15"/>
    <row r="635" ht="15.75" customHeight="1" x14ac:dyDescent="0.15"/>
    <row r="636" ht="15.75" customHeight="1" x14ac:dyDescent="0.15"/>
    <row r="637" ht="15.75" customHeight="1" x14ac:dyDescent="0.15"/>
    <row r="638" ht="15.75" customHeight="1" x14ac:dyDescent="0.15"/>
    <row r="639" ht="15.75" customHeight="1" x14ac:dyDescent="0.15"/>
    <row r="640" ht="15.75" customHeight="1" x14ac:dyDescent="0.15"/>
    <row r="641" ht="15.75" customHeight="1" x14ac:dyDescent="0.15"/>
    <row r="642" ht="15.75" customHeight="1" x14ac:dyDescent="0.15"/>
    <row r="643" ht="15.75" customHeight="1" x14ac:dyDescent="0.15"/>
    <row r="644" ht="15.75" customHeight="1" x14ac:dyDescent="0.15"/>
    <row r="645" ht="15.75" customHeight="1" x14ac:dyDescent="0.15"/>
    <row r="646" ht="15.75" customHeight="1" x14ac:dyDescent="0.15"/>
    <row r="647" ht="15.75" customHeight="1" x14ac:dyDescent="0.15"/>
    <row r="648" ht="15.75" customHeight="1" x14ac:dyDescent="0.15"/>
    <row r="649" ht="15.75" customHeight="1" x14ac:dyDescent="0.15"/>
    <row r="650" ht="15.75" customHeight="1" x14ac:dyDescent="0.15"/>
    <row r="651" ht="15.75" customHeight="1" x14ac:dyDescent="0.15"/>
    <row r="652" ht="15.75" customHeight="1" x14ac:dyDescent="0.15"/>
    <row r="653" ht="15.75" customHeight="1" x14ac:dyDescent="0.15"/>
    <row r="654" ht="15.75" customHeight="1" x14ac:dyDescent="0.15"/>
    <row r="655" ht="15.75" customHeight="1" x14ac:dyDescent="0.15"/>
    <row r="656" ht="15.75" customHeight="1" x14ac:dyDescent="0.15"/>
    <row r="657" ht="15.75" customHeight="1" x14ac:dyDescent="0.15"/>
    <row r="658" ht="15.75" customHeight="1" x14ac:dyDescent="0.15"/>
    <row r="659" ht="15.75" customHeight="1" x14ac:dyDescent="0.15"/>
    <row r="660" ht="15.75" customHeight="1" x14ac:dyDescent="0.15"/>
    <row r="661" ht="15.75" customHeight="1" x14ac:dyDescent="0.15"/>
    <row r="662" ht="15.75" customHeight="1" x14ac:dyDescent="0.15"/>
    <row r="663" ht="15.75" customHeight="1" x14ac:dyDescent="0.15"/>
    <row r="664" ht="15.75" customHeight="1" x14ac:dyDescent="0.15"/>
    <row r="665" ht="15.75" customHeight="1" x14ac:dyDescent="0.15"/>
    <row r="666" ht="15.75" customHeight="1" x14ac:dyDescent="0.15"/>
    <row r="667" ht="15.75" customHeight="1" x14ac:dyDescent="0.15"/>
    <row r="668" ht="15.75" customHeight="1" x14ac:dyDescent="0.15"/>
    <row r="669" ht="15.75" customHeight="1" x14ac:dyDescent="0.15"/>
    <row r="670" ht="15.75" customHeight="1" x14ac:dyDescent="0.15"/>
    <row r="671" ht="15.75" customHeight="1" x14ac:dyDescent="0.15"/>
    <row r="672" ht="15.75" customHeight="1" x14ac:dyDescent="0.15"/>
    <row r="673" ht="15.75" customHeight="1" x14ac:dyDescent="0.15"/>
    <row r="674" ht="15.75" customHeight="1" x14ac:dyDescent="0.15"/>
    <row r="675" ht="15.75" customHeight="1" x14ac:dyDescent="0.15"/>
    <row r="676" ht="15.75" customHeight="1" x14ac:dyDescent="0.15"/>
    <row r="677" ht="15.75" customHeight="1" x14ac:dyDescent="0.15"/>
    <row r="678" ht="15.75" customHeight="1" x14ac:dyDescent="0.15"/>
    <row r="679" ht="15.75" customHeight="1" x14ac:dyDescent="0.15"/>
    <row r="680" ht="15.75" customHeight="1" x14ac:dyDescent="0.15"/>
    <row r="681" ht="15.75" customHeight="1" x14ac:dyDescent="0.15"/>
    <row r="682" ht="15.75" customHeight="1" x14ac:dyDescent="0.15"/>
    <row r="683" ht="15.75" customHeight="1" x14ac:dyDescent="0.15"/>
    <row r="684" ht="15.75" customHeight="1" x14ac:dyDescent="0.15"/>
    <row r="685" ht="15.75" customHeight="1" x14ac:dyDescent="0.15"/>
    <row r="686" ht="15.75" customHeight="1" x14ac:dyDescent="0.15"/>
    <row r="687" ht="15.75" customHeight="1" x14ac:dyDescent="0.15"/>
    <row r="688" ht="15.75" customHeight="1" x14ac:dyDescent="0.15"/>
    <row r="689" ht="15.75" customHeight="1" x14ac:dyDescent="0.15"/>
    <row r="690" ht="15.75" customHeight="1" x14ac:dyDescent="0.15"/>
    <row r="691" ht="15.75" customHeight="1" x14ac:dyDescent="0.15"/>
    <row r="692" ht="15.75" customHeight="1" x14ac:dyDescent="0.15"/>
    <row r="693" ht="15.75" customHeight="1" x14ac:dyDescent="0.15"/>
    <row r="694" ht="15.75" customHeight="1" x14ac:dyDescent="0.15"/>
    <row r="695" ht="15.75" customHeight="1" x14ac:dyDescent="0.15"/>
    <row r="696" ht="15.75" customHeight="1" x14ac:dyDescent="0.15"/>
    <row r="697" ht="15.75" customHeight="1" x14ac:dyDescent="0.15"/>
    <row r="698" ht="15.75" customHeight="1" x14ac:dyDescent="0.15"/>
    <row r="699" ht="15.75" customHeight="1" x14ac:dyDescent="0.15"/>
    <row r="700" ht="15.75" customHeight="1" x14ac:dyDescent="0.15"/>
    <row r="701" ht="15.75" customHeight="1" x14ac:dyDescent="0.15"/>
    <row r="702" ht="15.75" customHeight="1" x14ac:dyDescent="0.15"/>
    <row r="703" ht="15.75" customHeight="1" x14ac:dyDescent="0.15"/>
    <row r="704" ht="15.75" customHeight="1" x14ac:dyDescent="0.15"/>
    <row r="705" ht="15.75" customHeight="1" x14ac:dyDescent="0.15"/>
    <row r="706" ht="15.75" customHeight="1" x14ac:dyDescent="0.15"/>
    <row r="707" ht="15.75" customHeight="1" x14ac:dyDescent="0.15"/>
    <row r="708" ht="15.75" customHeight="1" x14ac:dyDescent="0.15"/>
    <row r="709" ht="15.75" customHeight="1" x14ac:dyDescent="0.15"/>
    <row r="710" ht="15.75" customHeight="1" x14ac:dyDescent="0.15"/>
    <row r="711" ht="15.75" customHeight="1" x14ac:dyDescent="0.15"/>
    <row r="712" ht="15.75" customHeight="1" x14ac:dyDescent="0.15"/>
    <row r="713" ht="15.75" customHeight="1" x14ac:dyDescent="0.15"/>
    <row r="714" ht="15.75" customHeight="1" x14ac:dyDescent="0.15"/>
    <row r="715" ht="15.75" customHeight="1" x14ac:dyDescent="0.15"/>
    <row r="716" ht="15.75" customHeight="1" x14ac:dyDescent="0.15"/>
    <row r="717" ht="15.75" customHeight="1" x14ac:dyDescent="0.15"/>
    <row r="718" ht="15.75" customHeight="1" x14ac:dyDescent="0.15"/>
    <row r="719" ht="15.75" customHeight="1" x14ac:dyDescent="0.15"/>
    <row r="720" ht="15.75" customHeight="1" x14ac:dyDescent="0.15"/>
    <row r="721" ht="15.75" customHeight="1" x14ac:dyDescent="0.15"/>
    <row r="722" ht="15.75" customHeight="1" x14ac:dyDescent="0.15"/>
    <row r="723" ht="15.75" customHeight="1" x14ac:dyDescent="0.15"/>
    <row r="724" ht="15.75" customHeight="1" x14ac:dyDescent="0.15"/>
    <row r="725" ht="15.75" customHeight="1" x14ac:dyDescent="0.15"/>
    <row r="726" ht="15.75" customHeight="1" x14ac:dyDescent="0.15"/>
    <row r="727" ht="15.75" customHeight="1" x14ac:dyDescent="0.15"/>
    <row r="728" ht="15.75" customHeight="1" x14ac:dyDescent="0.15"/>
    <row r="729" ht="15.75" customHeight="1" x14ac:dyDescent="0.15"/>
    <row r="730" ht="15.75" customHeight="1" x14ac:dyDescent="0.15"/>
    <row r="731" ht="15.75" customHeight="1" x14ac:dyDescent="0.15"/>
    <row r="732" ht="15.75" customHeight="1" x14ac:dyDescent="0.15"/>
    <row r="733" ht="15.75" customHeight="1" x14ac:dyDescent="0.15"/>
    <row r="734" ht="15.75" customHeight="1" x14ac:dyDescent="0.15"/>
    <row r="735" ht="15.75" customHeight="1" x14ac:dyDescent="0.15"/>
    <row r="736" ht="15.75" customHeight="1" x14ac:dyDescent="0.15"/>
    <row r="737" ht="15.75" customHeight="1" x14ac:dyDescent="0.15"/>
    <row r="738" ht="15.75" customHeight="1" x14ac:dyDescent="0.15"/>
    <row r="739" ht="15.75" customHeight="1" x14ac:dyDescent="0.15"/>
    <row r="740" ht="15.75" customHeight="1" x14ac:dyDescent="0.15"/>
    <row r="741" ht="15.75" customHeight="1" x14ac:dyDescent="0.15"/>
    <row r="742" ht="15.75" customHeight="1" x14ac:dyDescent="0.15"/>
    <row r="743" ht="15.75" customHeight="1" x14ac:dyDescent="0.15"/>
    <row r="744" ht="15.75" customHeight="1" x14ac:dyDescent="0.15"/>
    <row r="745" ht="15.75" customHeight="1" x14ac:dyDescent="0.15"/>
    <row r="746" ht="15.75" customHeight="1" x14ac:dyDescent="0.15"/>
    <row r="747" ht="15.75" customHeight="1" x14ac:dyDescent="0.15"/>
    <row r="748" ht="15.75" customHeight="1" x14ac:dyDescent="0.15"/>
    <row r="749" ht="15.75" customHeight="1" x14ac:dyDescent="0.15"/>
    <row r="750" ht="15.75" customHeight="1" x14ac:dyDescent="0.15"/>
    <row r="751" ht="15.75" customHeight="1" x14ac:dyDescent="0.15"/>
    <row r="752" ht="15.75" customHeight="1" x14ac:dyDescent="0.15"/>
    <row r="753" ht="15.75" customHeight="1" x14ac:dyDescent="0.15"/>
    <row r="754" ht="15.75" customHeight="1" x14ac:dyDescent="0.15"/>
    <row r="755" ht="15.75" customHeight="1" x14ac:dyDescent="0.15"/>
    <row r="756" ht="15.75" customHeight="1" x14ac:dyDescent="0.15"/>
    <row r="757" ht="15.75" customHeight="1" x14ac:dyDescent="0.15"/>
    <row r="758" ht="15.75" customHeight="1" x14ac:dyDescent="0.15"/>
    <row r="759" ht="15.75" customHeight="1" x14ac:dyDescent="0.15"/>
    <row r="760" ht="15.75" customHeight="1" x14ac:dyDescent="0.15"/>
    <row r="761" ht="15.75" customHeight="1" x14ac:dyDescent="0.15"/>
    <row r="762" ht="15.75" customHeight="1" x14ac:dyDescent="0.15"/>
    <row r="763" ht="15.75" customHeight="1" x14ac:dyDescent="0.15"/>
    <row r="764" ht="15.75" customHeight="1" x14ac:dyDescent="0.15"/>
    <row r="765" ht="15.75" customHeight="1" x14ac:dyDescent="0.15"/>
    <row r="766" ht="15.75" customHeight="1" x14ac:dyDescent="0.15"/>
    <row r="767" ht="15.75" customHeight="1" x14ac:dyDescent="0.15"/>
    <row r="768" ht="15.75" customHeight="1" x14ac:dyDescent="0.15"/>
    <row r="769" ht="15.75" customHeight="1" x14ac:dyDescent="0.15"/>
    <row r="770" ht="15.75" customHeight="1" x14ac:dyDescent="0.15"/>
    <row r="771" ht="15.75" customHeight="1" x14ac:dyDescent="0.15"/>
    <row r="772" ht="15.75" customHeight="1" x14ac:dyDescent="0.15"/>
    <row r="773" ht="15.75" customHeight="1" x14ac:dyDescent="0.15"/>
    <row r="774" ht="15.75" customHeight="1" x14ac:dyDescent="0.15"/>
    <row r="775" ht="15.75" customHeight="1" x14ac:dyDescent="0.15"/>
    <row r="776" ht="15.75" customHeight="1" x14ac:dyDescent="0.15"/>
    <row r="777" ht="15.75" customHeight="1" x14ac:dyDescent="0.15"/>
    <row r="778" ht="15.75" customHeight="1" x14ac:dyDescent="0.15"/>
    <row r="779" ht="15.75" customHeight="1" x14ac:dyDescent="0.15"/>
    <row r="780" ht="15.75" customHeight="1" x14ac:dyDescent="0.15"/>
    <row r="781" ht="15.75" customHeight="1" x14ac:dyDescent="0.15"/>
    <row r="782" ht="15.75" customHeight="1" x14ac:dyDescent="0.15"/>
    <row r="783" ht="15.75" customHeight="1" x14ac:dyDescent="0.15"/>
    <row r="784" ht="15.75" customHeight="1" x14ac:dyDescent="0.15"/>
    <row r="785" ht="15.75" customHeight="1" x14ac:dyDescent="0.15"/>
    <row r="786" ht="15.75" customHeight="1" x14ac:dyDescent="0.15"/>
    <row r="787" ht="15.75" customHeight="1" x14ac:dyDescent="0.15"/>
    <row r="788" ht="15.75" customHeight="1" x14ac:dyDescent="0.15"/>
    <row r="789" ht="15.75" customHeight="1" x14ac:dyDescent="0.15"/>
    <row r="790" ht="15.75" customHeight="1" x14ac:dyDescent="0.15"/>
    <row r="791" ht="15.75" customHeight="1" x14ac:dyDescent="0.15"/>
    <row r="792" ht="15.75" customHeight="1" x14ac:dyDescent="0.15"/>
    <row r="793" ht="15.75" customHeight="1" x14ac:dyDescent="0.15"/>
    <row r="794" ht="15.75" customHeight="1" x14ac:dyDescent="0.15"/>
    <row r="795" ht="15.75" customHeight="1" x14ac:dyDescent="0.15"/>
    <row r="796" ht="15.75" customHeight="1" x14ac:dyDescent="0.15"/>
    <row r="797" ht="15.75" customHeight="1" x14ac:dyDescent="0.15"/>
    <row r="798" ht="15.75" customHeight="1" x14ac:dyDescent="0.15"/>
    <row r="799" ht="15.75" customHeight="1" x14ac:dyDescent="0.15"/>
    <row r="800" ht="15.75" customHeight="1" x14ac:dyDescent="0.15"/>
    <row r="801" ht="15.75" customHeight="1" x14ac:dyDescent="0.15"/>
    <row r="802" ht="15.75" customHeight="1" x14ac:dyDescent="0.15"/>
    <row r="803" ht="15.75" customHeight="1" x14ac:dyDescent="0.15"/>
    <row r="804" ht="15.75" customHeight="1" x14ac:dyDescent="0.15"/>
    <row r="805" ht="15.75" customHeight="1" x14ac:dyDescent="0.15"/>
    <row r="806" ht="15.75" customHeight="1" x14ac:dyDescent="0.15"/>
    <row r="807" ht="15.75" customHeight="1" x14ac:dyDescent="0.15"/>
    <row r="808" ht="15.75" customHeight="1" x14ac:dyDescent="0.15"/>
    <row r="809" ht="15.75" customHeight="1" x14ac:dyDescent="0.15"/>
    <row r="810" ht="15.75" customHeight="1" x14ac:dyDescent="0.15"/>
    <row r="811" ht="15.75" customHeight="1" x14ac:dyDescent="0.15"/>
    <row r="812" ht="15.75" customHeight="1" x14ac:dyDescent="0.15"/>
    <row r="813" ht="15.75" customHeight="1" x14ac:dyDescent="0.15"/>
    <row r="814" ht="15.75" customHeight="1" x14ac:dyDescent="0.15"/>
    <row r="815" ht="15.75" customHeight="1" x14ac:dyDescent="0.15"/>
    <row r="816" ht="15.75" customHeight="1" x14ac:dyDescent="0.15"/>
    <row r="817" ht="15.75" customHeight="1" x14ac:dyDescent="0.15"/>
    <row r="818" ht="15.75" customHeight="1" x14ac:dyDescent="0.15"/>
    <row r="819" ht="15.75" customHeight="1" x14ac:dyDescent="0.15"/>
    <row r="820" ht="15.75" customHeight="1" x14ac:dyDescent="0.15"/>
    <row r="821" ht="15.75" customHeight="1" x14ac:dyDescent="0.15"/>
    <row r="822" ht="15.75" customHeight="1" x14ac:dyDescent="0.15"/>
    <row r="823" ht="15.75" customHeight="1" x14ac:dyDescent="0.15"/>
    <row r="824" ht="15.75" customHeight="1" x14ac:dyDescent="0.15"/>
    <row r="825" ht="15.75" customHeight="1" x14ac:dyDescent="0.15"/>
    <row r="826" ht="15.75" customHeight="1" x14ac:dyDescent="0.15"/>
    <row r="827" ht="15.75" customHeight="1" x14ac:dyDescent="0.15"/>
    <row r="828" ht="15.75" customHeight="1" x14ac:dyDescent="0.15"/>
    <row r="829" ht="15.75" customHeight="1" x14ac:dyDescent="0.15"/>
    <row r="830" ht="15.75" customHeight="1" x14ac:dyDescent="0.15"/>
    <row r="831" ht="15.75" customHeight="1" x14ac:dyDescent="0.15"/>
    <row r="832" ht="15.75" customHeight="1" x14ac:dyDescent="0.15"/>
    <row r="833" ht="15.75" customHeight="1" x14ac:dyDescent="0.15"/>
    <row r="834" ht="15.75" customHeight="1" x14ac:dyDescent="0.15"/>
    <row r="835" ht="15.75" customHeight="1" x14ac:dyDescent="0.15"/>
    <row r="836" ht="15.75" customHeight="1" x14ac:dyDescent="0.15"/>
    <row r="837" ht="15.75" customHeight="1" x14ac:dyDescent="0.15"/>
    <row r="838" ht="15.75" customHeight="1" x14ac:dyDescent="0.15"/>
    <row r="839" ht="15.75" customHeight="1" x14ac:dyDescent="0.15"/>
    <row r="840" ht="15.75" customHeight="1" x14ac:dyDescent="0.15"/>
    <row r="841" ht="15.75" customHeight="1" x14ac:dyDescent="0.15"/>
    <row r="842" ht="15.75" customHeight="1" x14ac:dyDescent="0.15"/>
    <row r="843" ht="15.75" customHeight="1" x14ac:dyDescent="0.15"/>
    <row r="844" ht="15.75" customHeight="1" x14ac:dyDescent="0.15"/>
    <row r="845" ht="15.75" customHeight="1" x14ac:dyDescent="0.15"/>
    <row r="846" ht="15.75" customHeight="1" x14ac:dyDescent="0.15"/>
    <row r="847" ht="15.75" customHeight="1" x14ac:dyDescent="0.15"/>
    <row r="848" ht="15.75" customHeight="1" x14ac:dyDescent="0.15"/>
    <row r="849" ht="15.75" customHeight="1" x14ac:dyDescent="0.15"/>
    <row r="850" ht="15.75" customHeight="1" x14ac:dyDescent="0.15"/>
    <row r="851" ht="15.75" customHeight="1" x14ac:dyDescent="0.15"/>
    <row r="852" ht="15.75" customHeight="1" x14ac:dyDescent="0.15"/>
    <row r="853" ht="15.75" customHeight="1" x14ac:dyDescent="0.15"/>
    <row r="854" ht="15.75" customHeight="1" x14ac:dyDescent="0.15"/>
    <row r="855" ht="15.75" customHeight="1" x14ac:dyDescent="0.15"/>
    <row r="856" ht="15.75" customHeight="1" x14ac:dyDescent="0.15"/>
    <row r="857" ht="15.75" customHeight="1" x14ac:dyDescent="0.15"/>
    <row r="858" ht="15.75" customHeight="1" x14ac:dyDescent="0.15"/>
    <row r="859" ht="15.75" customHeight="1" x14ac:dyDescent="0.15"/>
    <row r="860" ht="15.75" customHeight="1" x14ac:dyDescent="0.15"/>
    <row r="861" ht="15.75" customHeight="1" x14ac:dyDescent="0.15"/>
    <row r="862" ht="15.75" customHeight="1" x14ac:dyDescent="0.15"/>
    <row r="863" ht="15.75" customHeight="1" x14ac:dyDescent="0.15"/>
    <row r="864" ht="15.75" customHeight="1" x14ac:dyDescent="0.15"/>
    <row r="865" ht="15.75" customHeight="1" x14ac:dyDescent="0.15"/>
    <row r="866" ht="15.75" customHeight="1" x14ac:dyDescent="0.15"/>
    <row r="867" ht="15.75" customHeight="1" x14ac:dyDescent="0.15"/>
    <row r="868" ht="15.75" customHeight="1" x14ac:dyDescent="0.15"/>
    <row r="869" ht="15.75" customHeight="1" x14ac:dyDescent="0.15"/>
    <row r="870" ht="15.75" customHeight="1" x14ac:dyDescent="0.15"/>
    <row r="871" ht="15.75" customHeight="1" x14ac:dyDescent="0.15"/>
    <row r="872" ht="15.75" customHeight="1" x14ac:dyDescent="0.15"/>
    <row r="873" ht="15.75" customHeight="1" x14ac:dyDescent="0.15"/>
    <row r="874" ht="15.75" customHeight="1" x14ac:dyDescent="0.15"/>
    <row r="875" ht="15.75" customHeight="1" x14ac:dyDescent="0.15"/>
    <row r="876" ht="15.75" customHeight="1" x14ac:dyDescent="0.15"/>
    <row r="877" ht="15.75" customHeight="1" x14ac:dyDescent="0.15"/>
    <row r="878" ht="15.75" customHeight="1" x14ac:dyDescent="0.15"/>
    <row r="879" ht="15.75" customHeight="1" x14ac:dyDescent="0.15"/>
    <row r="880" ht="15.75" customHeight="1" x14ac:dyDescent="0.15"/>
    <row r="881" ht="15.75" customHeight="1" x14ac:dyDescent="0.15"/>
    <row r="882" ht="15.75" customHeight="1" x14ac:dyDescent="0.15"/>
    <row r="883" ht="15.75" customHeight="1" x14ac:dyDescent="0.15"/>
    <row r="884" ht="15.75" customHeight="1" x14ac:dyDescent="0.15"/>
    <row r="885" ht="15.75" customHeight="1" x14ac:dyDescent="0.15"/>
    <row r="886" ht="15.75" customHeight="1" x14ac:dyDescent="0.15"/>
    <row r="887" ht="15.75" customHeight="1" x14ac:dyDescent="0.15"/>
    <row r="888" ht="15.75" customHeight="1" x14ac:dyDescent="0.15"/>
    <row r="889" ht="15.75" customHeight="1" x14ac:dyDescent="0.15"/>
    <row r="890" ht="15.75" customHeight="1" x14ac:dyDescent="0.15"/>
    <row r="891" ht="15.75" customHeight="1" x14ac:dyDescent="0.15"/>
    <row r="892" ht="15.75" customHeight="1" x14ac:dyDescent="0.15"/>
    <row r="893" ht="15.75" customHeight="1" x14ac:dyDescent="0.15"/>
    <row r="894" ht="15.75" customHeight="1" x14ac:dyDescent="0.15"/>
    <row r="895" ht="15.75" customHeight="1" x14ac:dyDescent="0.15"/>
    <row r="896" ht="15.75" customHeight="1" x14ac:dyDescent="0.15"/>
    <row r="897" ht="15.75" customHeight="1" x14ac:dyDescent="0.15"/>
    <row r="898" ht="15.75" customHeight="1" x14ac:dyDescent="0.15"/>
    <row r="899" ht="15.75" customHeight="1" x14ac:dyDescent="0.15"/>
    <row r="900" ht="15.75" customHeight="1" x14ac:dyDescent="0.15"/>
    <row r="901" ht="15.75" customHeight="1" x14ac:dyDescent="0.15"/>
    <row r="902" ht="15.75" customHeight="1" x14ac:dyDescent="0.15"/>
    <row r="903" ht="15.75" customHeight="1" x14ac:dyDescent="0.15"/>
    <row r="904" ht="15.75" customHeight="1" x14ac:dyDescent="0.15"/>
    <row r="905" ht="15.75" customHeight="1" x14ac:dyDescent="0.15"/>
    <row r="906" ht="15.75" customHeight="1" x14ac:dyDescent="0.15"/>
    <row r="907" ht="15.75" customHeight="1" x14ac:dyDescent="0.15"/>
    <row r="908" ht="15.75" customHeight="1" x14ac:dyDescent="0.15"/>
    <row r="909" ht="15.75" customHeight="1" x14ac:dyDescent="0.15"/>
    <row r="910" ht="15.75" customHeight="1" x14ac:dyDescent="0.15"/>
    <row r="911" ht="15.75" customHeight="1" x14ac:dyDescent="0.15"/>
    <row r="912" ht="15.75" customHeight="1" x14ac:dyDescent="0.15"/>
    <row r="913" ht="15.75" customHeight="1" x14ac:dyDescent="0.15"/>
    <row r="914" ht="15.75" customHeight="1" x14ac:dyDescent="0.15"/>
    <row r="915" ht="15.75" customHeight="1" x14ac:dyDescent="0.15"/>
    <row r="916" ht="15.75" customHeight="1" x14ac:dyDescent="0.15"/>
    <row r="917" ht="15.75" customHeight="1" x14ac:dyDescent="0.15"/>
    <row r="918" ht="15.75" customHeight="1" x14ac:dyDescent="0.15"/>
    <row r="919" ht="15.75" customHeight="1" x14ac:dyDescent="0.15"/>
    <row r="920" ht="15.75" customHeight="1" x14ac:dyDescent="0.15"/>
    <row r="921" ht="15.75" customHeight="1" x14ac:dyDescent="0.15"/>
    <row r="922" ht="15.75" customHeight="1" x14ac:dyDescent="0.15"/>
    <row r="923" ht="15.75" customHeight="1" x14ac:dyDescent="0.15"/>
    <row r="924" ht="15.75" customHeight="1" x14ac:dyDescent="0.15"/>
    <row r="925" ht="15.75" customHeight="1" x14ac:dyDescent="0.15"/>
    <row r="926" ht="15.75" customHeight="1" x14ac:dyDescent="0.15"/>
    <row r="927" ht="15.75" customHeight="1" x14ac:dyDescent="0.15"/>
    <row r="928" ht="15.75" customHeight="1" x14ac:dyDescent="0.15"/>
    <row r="929" ht="15.75" customHeight="1" x14ac:dyDescent="0.15"/>
    <row r="930" ht="15.75" customHeight="1" x14ac:dyDescent="0.15"/>
    <row r="931" ht="15.75" customHeight="1" x14ac:dyDescent="0.15"/>
    <row r="932" ht="15.75" customHeight="1" x14ac:dyDescent="0.15"/>
    <row r="933" ht="15.75" customHeight="1" x14ac:dyDescent="0.15"/>
    <row r="934" ht="15.75" customHeight="1" x14ac:dyDescent="0.15"/>
    <row r="935" ht="15.75" customHeight="1" x14ac:dyDescent="0.15"/>
    <row r="936" ht="15.75" customHeight="1" x14ac:dyDescent="0.15"/>
    <row r="937" ht="15.75" customHeight="1" x14ac:dyDescent="0.15"/>
    <row r="938" ht="15.75" customHeight="1" x14ac:dyDescent="0.15"/>
    <row r="939" ht="15.75" customHeight="1" x14ac:dyDescent="0.15"/>
    <row r="940" ht="15.75" customHeight="1" x14ac:dyDescent="0.15"/>
    <row r="941" ht="15.75" customHeight="1" x14ac:dyDescent="0.15"/>
    <row r="942" ht="15.75" customHeight="1" x14ac:dyDescent="0.15"/>
    <row r="943" ht="15.75" customHeight="1" x14ac:dyDescent="0.15"/>
    <row r="944" ht="15.75" customHeight="1" x14ac:dyDescent="0.15"/>
    <row r="945" ht="15.75" customHeight="1" x14ac:dyDescent="0.15"/>
    <row r="946" ht="15.75" customHeight="1" x14ac:dyDescent="0.15"/>
    <row r="947" ht="15.75" customHeight="1" x14ac:dyDescent="0.15"/>
    <row r="948" ht="15.75" customHeight="1" x14ac:dyDescent="0.15"/>
    <row r="949" ht="15.75" customHeight="1" x14ac:dyDescent="0.15"/>
    <row r="950" ht="15.75" customHeight="1" x14ac:dyDescent="0.15"/>
    <row r="951" ht="15.75" customHeight="1" x14ac:dyDescent="0.15"/>
    <row r="952" ht="15.75" customHeight="1" x14ac:dyDescent="0.15"/>
    <row r="953" ht="15.75" customHeight="1" x14ac:dyDescent="0.15"/>
    <row r="954" ht="15.75" customHeight="1" x14ac:dyDescent="0.15"/>
    <row r="955" ht="15.75" customHeight="1" x14ac:dyDescent="0.15"/>
    <row r="956" ht="15.75" customHeight="1" x14ac:dyDescent="0.15"/>
    <row r="957" ht="15.75" customHeight="1" x14ac:dyDescent="0.15"/>
    <row r="958" ht="15.75" customHeight="1" x14ac:dyDescent="0.15"/>
    <row r="959" ht="15.75" customHeight="1" x14ac:dyDescent="0.15"/>
    <row r="960" ht="15.75" customHeight="1" x14ac:dyDescent="0.15"/>
    <row r="961" ht="15.75" customHeight="1" x14ac:dyDescent="0.15"/>
    <row r="962" ht="15.75" customHeight="1" x14ac:dyDescent="0.15"/>
    <row r="963" ht="15.75" customHeight="1" x14ac:dyDescent="0.15"/>
    <row r="964" ht="15.75" customHeight="1" x14ac:dyDescent="0.15"/>
    <row r="965" ht="15.75" customHeight="1" x14ac:dyDescent="0.15"/>
    <row r="966" ht="15.75" customHeight="1" x14ac:dyDescent="0.15"/>
    <row r="967" ht="15.75" customHeight="1" x14ac:dyDescent="0.15"/>
    <row r="968" ht="15.75" customHeight="1" x14ac:dyDescent="0.15"/>
    <row r="969" ht="15.75" customHeight="1" x14ac:dyDescent="0.15"/>
    <row r="970" ht="15.75" customHeight="1" x14ac:dyDescent="0.15"/>
    <row r="971" ht="15.75" customHeight="1" x14ac:dyDescent="0.15"/>
    <row r="972" ht="15.75" customHeight="1" x14ac:dyDescent="0.15"/>
    <row r="973" ht="15.75" customHeight="1" x14ac:dyDescent="0.15"/>
    <row r="974" ht="15.75" customHeight="1" x14ac:dyDescent="0.15"/>
    <row r="975" ht="15.75" customHeight="1" x14ac:dyDescent="0.15"/>
    <row r="976" ht="15.75" customHeight="1" x14ac:dyDescent="0.15"/>
    <row r="977" ht="15.75" customHeight="1" x14ac:dyDescent="0.15"/>
    <row r="978" ht="15.75" customHeight="1" x14ac:dyDescent="0.15"/>
    <row r="979" ht="15.75" customHeight="1" x14ac:dyDescent="0.15"/>
    <row r="980" ht="15.75" customHeight="1" x14ac:dyDescent="0.15"/>
    <row r="981" ht="15.75" customHeight="1" x14ac:dyDescent="0.15"/>
    <row r="982" ht="15.75" customHeight="1" x14ac:dyDescent="0.15"/>
    <row r="983" ht="15.75" customHeight="1" x14ac:dyDescent="0.15"/>
    <row r="984" ht="15.75" customHeight="1" x14ac:dyDescent="0.15"/>
    <row r="985" ht="15.75" customHeight="1" x14ac:dyDescent="0.15"/>
    <row r="986" ht="15.75" customHeight="1" x14ac:dyDescent="0.15"/>
    <row r="987" ht="15.75" customHeight="1" x14ac:dyDescent="0.15"/>
    <row r="988" ht="15.75" customHeight="1" x14ac:dyDescent="0.15"/>
    <row r="989" ht="15.75" customHeight="1" x14ac:dyDescent="0.15"/>
    <row r="990" ht="15.75" customHeight="1" x14ac:dyDescent="0.15"/>
    <row r="991" ht="15.75" customHeight="1" x14ac:dyDescent="0.15"/>
    <row r="992" ht="15.75" customHeight="1" x14ac:dyDescent="0.15"/>
    <row r="993" ht="15.75" customHeight="1" x14ac:dyDescent="0.15"/>
    <row r="994" ht="15.75" customHeight="1" x14ac:dyDescent="0.15"/>
    <row r="995" ht="15.75" customHeight="1" x14ac:dyDescent="0.15"/>
    <row r="996" ht="15.75" customHeight="1" x14ac:dyDescent="0.15"/>
    <row r="997" ht="15.75" customHeight="1" x14ac:dyDescent="0.15"/>
    <row r="998" ht="15.75" customHeight="1" x14ac:dyDescent="0.15"/>
    <row r="999" ht="15.75" customHeight="1" x14ac:dyDescent="0.15"/>
    <row r="1000" ht="15.75" customHeight="1" x14ac:dyDescent="0.15"/>
  </sheetData>
  <mergeCells count="14">
    <mergeCell ref="A211:G211"/>
    <mergeCell ref="A220:G220"/>
    <mergeCell ref="A1:G1"/>
    <mergeCell ref="A12:G12"/>
    <mergeCell ref="A27:G27"/>
    <mergeCell ref="A51:G51"/>
    <mergeCell ref="A85:G85"/>
    <mergeCell ref="A100:G100"/>
    <mergeCell ref="A116:G116"/>
    <mergeCell ref="A136:G136"/>
    <mergeCell ref="A150:G150"/>
    <mergeCell ref="A164:G164"/>
    <mergeCell ref="A172:G172"/>
    <mergeCell ref="A181:G181"/>
  </mergeCells>
  <printOptions horizontalCentered="1" gridLines="1"/>
  <pageMargins left="0.7" right="0.7" top="0.75" bottom="0.75" header="0" footer="0"/>
  <pageSetup scale="98" fitToHeight="7" pageOrder="overThenDown" orientation="landscape"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00"/>
    <outlinePr summaryBelow="0" summaryRight="0"/>
    <pageSetUpPr fitToPage="1"/>
  </sheetPr>
  <dimension ref="A1:AA1000"/>
  <sheetViews>
    <sheetView tabSelected="1" topLeftCell="D1" workbookViewId="0">
      <pane ySplit="2" topLeftCell="A75" activePane="bottomLeft" state="frozen"/>
      <selection pane="bottomLeft" activeCell="D2" sqref="D2:V101"/>
    </sheetView>
  </sheetViews>
  <sheetFormatPr baseColWidth="10" defaultColWidth="12.6640625" defaultRowHeight="15" customHeight="1" x14ac:dyDescent="0.15"/>
  <cols>
    <col min="1" max="2" width="8" hidden="1" customWidth="1"/>
    <col min="3" max="3" width="7.6640625" hidden="1" customWidth="1"/>
    <col min="4" max="4" width="6.6640625" customWidth="1"/>
    <col min="5" max="5" width="24.1640625" customWidth="1"/>
    <col min="6" max="6" width="24" hidden="1" customWidth="1"/>
    <col min="7" max="7" width="16.6640625" customWidth="1"/>
    <col min="8" max="8" width="25.6640625" customWidth="1"/>
    <col min="9" max="9" width="8.6640625" hidden="1" customWidth="1"/>
    <col min="10" max="10" width="9.5" customWidth="1"/>
    <col min="11" max="11" width="29.6640625" customWidth="1"/>
    <col min="12" max="12" width="19.5" customWidth="1"/>
    <col min="13" max="13" width="8.5" customWidth="1"/>
    <col min="14" max="14" width="7.5" customWidth="1"/>
    <col min="15" max="15" width="11.1640625" customWidth="1"/>
    <col min="16" max="16" width="13.1640625" customWidth="1"/>
    <col min="17" max="17" width="10.6640625" customWidth="1"/>
    <col min="18" max="18" width="11.6640625" hidden="1" customWidth="1"/>
    <col min="19" max="19" width="16.83203125" hidden="1" customWidth="1"/>
    <col min="20" max="20" width="11.33203125" hidden="1" customWidth="1"/>
    <col min="21" max="22" width="31" style="114" customWidth="1"/>
  </cols>
  <sheetData>
    <row r="1" spans="1:27" ht="16.5" customHeight="1" x14ac:dyDescent="0.15">
      <c r="A1" s="106"/>
      <c r="B1" s="107"/>
      <c r="C1" s="107"/>
      <c r="D1" s="107"/>
      <c r="E1" s="107"/>
      <c r="F1" s="107"/>
      <c r="G1" s="107"/>
      <c r="H1" s="107"/>
      <c r="I1" s="107"/>
      <c r="J1" s="107"/>
      <c r="K1" s="107"/>
      <c r="L1" s="107"/>
      <c r="M1" s="107"/>
      <c r="N1" s="107"/>
      <c r="O1" s="107"/>
      <c r="P1" s="107"/>
      <c r="Q1" s="107"/>
      <c r="R1" s="107"/>
      <c r="S1" s="107"/>
      <c r="T1" s="108"/>
      <c r="U1" s="113"/>
      <c r="V1" s="113"/>
      <c r="W1" s="61"/>
      <c r="X1" s="61"/>
      <c r="Y1" s="61"/>
      <c r="Z1" s="61"/>
      <c r="AA1" s="61"/>
    </row>
    <row r="2" spans="1:27" ht="13.5" customHeight="1" x14ac:dyDescent="0.15">
      <c r="A2" s="62" t="s">
        <v>131</v>
      </c>
      <c r="B2" s="63" t="s">
        <v>132</v>
      </c>
      <c r="C2" s="63" t="s">
        <v>133</v>
      </c>
      <c r="D2" s="64" t="s">
        <v>134</v>
      </c>
      <c r="E2" s="63" t="s">
        <v>135</v>
      </c>
      <c r="F2" s="63" t="s">
        <v>136</v>
      </c>
      <c r="G2" s="63" t="s">
        <v>137</v>
      </c>
      <c r="H2" s="63" t="s">
        <v>138</v>
      </c>
      <c r="I2" s="63" t="s">
        <v>139</v>
      </c>
      <c r="J2" s="63" t="s">
        <v>140</v>
      </c>
      <c r="K2" s="63" t="s">
        <v>141</v>
      </c>
      <c r="L2" s="63" t="s">
        <v>142</v>
      </c>
      <c r="M2" s="63" t="s">
        <v>143</v>
      </c>
      <c r="N2" s="63" t="s">
        <v>144</v>
      </c>
      <c r="O2" s="65" t="s">
        <v>145</v>
      </c>
      <c r="P2" s="65" t="s">
        <v>146</v>
      </c>
      <c r="Q2" s="65" t="s">
        <v>147</v>
      </c>
      <c r="R2" s="65" t="s">
        <v>148</v>
      </c>
      <c r="S2" s="65" t="s">
        <v>149</v>
      </c>
      <c r="T2" s="65" t="s">
        <v>150</v>
      </c>
      <c r="U2" s="113" t="s">
        <v>151</v>
      </c>
      <c r="V2" s="113"/>
      <c r="W2" s="61"/>
      <c r="X2" s="61"/>
      <c r="Y2" s="61"/>
      <c r="Z2" s="61"/>
      <c r="AA2" s="61"/>
    </row>
    <row r="3" spans="1:27" ht="17.25" customHeight="1" x14ac:dyDescent="0.15">
      <c r="A3" s="66" t="s">
        <v>152</v>
      </c>
      <c r="B3" s="67" t="s">
        <v>153</v>
      </c>
      <c r="C3" s="67" t="s">
        <v>154</v>
      </c>
      <c r="D3" s="68" t="s">
        <v>155</v>
      </c>
      <c r="E3" s="67" t="s">
        <v>156</v>
      </c>
      <c r="F3" s="67" t="s">
        <v>157</v>
      </c>
      <c r="G3" s="67" t="s">
        <v>120</v>
      </c>
      <c r="H3" s="67" t="s">
        <v>158</v>
      </c>
      <c r="I3" s="67" t="s">
        <v>159</v>
      </c>
      <c r="J3" s="69">
        <v>10562</v>
      </c>
      <c r="K3" s="67" t="s">
        <v>160</v>
      </c>
      <c r="L3" s="67" t="s">
        <v>161</v>
      </c>
      <c r="M3" s="67" t="s">
        <v>162</v>
      </c>
      <c r="N3" s="69">
        <v>2025</v>
      </c>
      <c r="O3" s="70">
        <v>357.85</v>
      </c>
      <c r="P3" s="70">
        <f t="shared" ref="P3:P4" si="0">SUM(Q3-O3)</f>
        <v>63.160525000000064</v>
      </c>
      <c r="Q3" s="70">
        <f t="shared" ref="Q3:Q4" si="1">SUM(O3*1.1765)</f>
        <v>421.01052500000009</v>
      </c>
      <c r="R3" s="71">
        <v>357.85</v>
      </c>
      <c r="S3" s="71">
        <v>63.15</v>
      </c>
      <c r="T3" s="71">
        <v>421</v>
      </c>
      <c r="V3" s="115"/>
      <c r="W3" s="72"/>
      <c r="X3" s="72"/>
      <c r="Y3" s="72"/>
      <c r="Z3" s="72"/>
      <c r="AA3" s="72"/>
    </row>
    <row r="4" spans="1:27" ht="17.25" customHeight="1" x14ac:dyDescent="0.15">
      <c r="A4" s="66" t="s">
        <v>152</v>
      </c>
      <c r="B4" s="67" t="s">
        <v>153</v>
      </c>
      <c r="C4" s="67" t="s">
        <v>163</v>
      </c>
      <c r="D4" s="68" t="s">
        <v>164</v>
      </c>
      <c r="E4" s="67" t="s">
        <v>156</v>
      </c>
      <c r="F4" s="67" t="s">
        <v>157</v>
      </c>
      <c r="G4" s="67" t="s">
        <v>120</v>
      </c>
      <c r="H4" s="67" t="s">
        <v>158</v>
      </c>
      <c r="I4" s="67" t="s">
        <v>159</v>
      </c>
      <c r="J4" s="69">
        <v>10570</v>
      </c>
      <c r="K4" s="67" t="s">
        <v>165</v>
      </c>
      <c r="L4" s="67" t="s">
        <v>161</v>
      </c>
      <c r="M4" s="67" t="s">
        <v>162</v>
      </c>
      <c r="N4" s="69">
        <v>2025</v>
      </c>
      <c r="O4" s="70">
        <v>400.86</v>
      </c>
      <c r="P4" s="70">
        <f t="shared" si="0"/>
        <v>70.751790000000028</v>
      </c>
      <c r="Q4" s="70">
        <f t="shared" si="1"/>
        <v>471.61179000000004</v>
      </c>
      <c r="R4" s="71">
        <v>400.86</v>
      </c>
      <c r="S4" s="71">
        <v>70.739999999999995</v>
      </c>
      <c r="T4" s="71">
        <v>471.6</v>
      </c>
      <c r="U4" s="113"/>
      <c r="V4" s="113"/>
      <c r="W4" s="61"/>
      <c r="X4" s="61"/>
      <c r="Y4" s="61"/>
      <c r="Z4" s="61"/>
      <c r="AA4" s="61"/>
    </row>
    <row r="5" spans="1:27" ht="17.25" customHeight="1" x14ac:dyDescent="0.15">
      <c r="A5" s="73" t="s">
        <v>152</v>
      </c>
      <c r="B5" s="74" t="s">
        <v>153</v>
      </c>
      <c r="C5" s="74" t="s">
        <v>154</v>
      </c>
      <c r="D5" s="68" t="s">
        <v>166</v>
      </c>
      <c r="E5" s="67" t="s">
        <v>167</v>
      </c>
      <c r="F5" s="67" t="s">
        <v>157</v>
      </c>
      <c r="G5" s="67" t="s">
        <v>120</v>
      </c>
      <c r="H5" s="67" t="s">
        <v>158</v>
      </c>
      <c r="I5" s="67" t="s">
        <v>168</v>
      </c>
      <c r="J5" s="69">
        <v>9274</v>
      </c>
      <c r="K5" s="67" t="s">
        <v>169</v>
      </c>
      <c r="L5" s="67" t="s">
        <v>170</v>
      </c>
      <c r="M5" s="67" t="s">
        <v>171</v>
      </c>
      <c r="N5" s="69">
        <v>2024</v>
      </c>
      <c r="O5" s="70">
        <v>11475</v>
      </c>
      <c r="P5" s="70">
        <v>2025</v>
      </c>
      <c r="Q5" s="70">
        <f t="shared" ref="Q5:Q14" si="2">SUM(O5:P5)</f>
        <v>13500</v>
      </c>
      <c r="R5" s="71">
        <v>11475</v>
      </c>
      <c r="S5" s="71">
        <v>2025</v>
      </c>
      <c r="T5" s="71">
        <v>13500</v>
      </c>
      <c r="U5" s="113"/>
      <c r="V5" s="113"/>
      <c r="W5" s="61"/>
      <c r="X5" s="61"/>
      <c r="Y5" s="61"/>
      <c r="Z5" s="61"/>
      <c r="AA5" s="61"/>
    </row>
    <row r="6" spans="1:27" ht="17.25" customHeight="1" x14ac:dyDescent="0.15">
      <c r="A6" s="66" t="s">
        <v>152</v>
      </c>
      <c r="B6" s="67" t="s">
        <v>153</v>
      </c>
      <c r="C6" s="67" t="s">
        <v>163</v>
      </c>
      <c r="D6" s="68" t="s">
        <v>172</v>
      </c>
      <c r="E6" s="74" t="s">
        <v>167</v>
      </c>
      <c r="F6" s="74" t="s">
        <v>157</v>
      </c>
      <c r="G6" s="74" t="s">
        <v>173</v>
      </c>
      <c r="H6" s="74" t="s">
        <v>174</v>
      </c>
      <c r="I6" s="74" t="s">
        <v>168</v>
      </c>
      <c r="J6" s="75">
        <v>8939</v>
      </c>
      <c r="K6" s="74" t="s">
        <v>169</v>
      </c>
      <c r="L6" s="74" t="s">
        <v>170</v>
      </c>
      <c r="M6" s="74" t="s">
        <v>162</v>
      </c>
      <c r="N6" s="75">
        <v>2024</v>
      </c>
      <c r="O6" s="76">
        <v>11475</v>
      </c>
      <c r="P6" s="76">
        <v>2025</v>
      </c>
      <c r="Q6" s="70">
        <f t="shared" si="2"/>
        <v>13500</v>
      </c>
      <c r="R6" s="77">
        <v>11475</v>
      </c>
      <c r="S6" s="77">
        <v>2025</v>
      </c>
      <c r="T6" s="77">
        <v>13500</v>
      </c>
      <c r="U6" s="113"/>
      <c r="V6" s="113"/>
      <c r="W6" s="61"/>
      <c r="X6" s="61"/>
      <c r="Y6" s="61"/>
      <c r="Z6" s="61"/>
      <c r="AA6" s="61"/>
    </row>
    <row r="7" spans="1:27" ht="17.25" customHeight="1" x14ac:dyDescent="0.15">
      <c r="A7" s="66" t="s">
        <v>152</v>
      </c>
      <c r="B7" s="67" t="s">
        <v>153</v>
      </c>
      <c r="C7" s="67" t="s">
        <v>175</v>
      </c>
      <c r="D7" s="68" t="s">
        <v>176</v>
      </c>
      <c r="E7" s="67" t="s">
        <v>177</v>
      </c>
      <c r="F7" s="67" t="s">
        <v>157</v>
      </c>
      <c r="G7" s="67" t="s">
        <v>178</v>
      </c>
      <c r="H7" s="67" t="s">
        <v>174</v>
      </c>
      <c r="I7" s="67" t="s">
        <v>179</v>
      </c>
      <c r="J7" s="69">
        <v>9175</v>
      </c>
      <c r="K7" s="67" t="s">
        <v>180</v>
      </c>
      <c r="L7" s="67" t="s">
        <v>181</v>
      </c>
      <c r="M7" s="67" t="s">
        <v>162</v>
      </c>
      <c r="N7" s="69">
        <v>2024</v>
      </c>
      <c r="O7" s="70">
        <v>452.07</v>
      </c>
      <c r="P7" s="70">
        <v>452.07</v>
      </c>
      <c r="Q7" s="70">
        <f t="shared" si="2"/>
        <v>904.14</v>
      </c>
      <c r="R7" s="71">
        <v>500</v>
      </c>
      <c r="S7" s="71">
        <v>500</v>
      </c>
      <c r="T7" s="71">
        <v>1000</v>
      </c>
      <c r="U7" s="113">
        <f>SUM(122.95,120.9,106.03,102.19)</f>
        <v>452.07</v>
      </c>
      <c r="V7" s="113"/>
      <c r="W7" s="61"/>
      <c r="X7" s="61"/>
      <c r="Y7" s="61"/>
      <c r="Z7" s="61"/>
      <c r="AA7" s="61"/>
    </row>
    <row r="8" spans="1:27" ht="17.25" customHeight="1" x14ac:dyDescent="0.15">
      <c r="A8" s="66" t="s">
        <v>152</v>
      </c>
      <c r="B8" s="67" t="s">
        <v>153</v>
      </c>
      <c r="C8" s="67" t="s">
        <v>182</v>
      </c>
      <c r="D8" s="68" t="s">
        <v>183</v>
      </c>
      <c r="E8" s="67" t="s">
        <v>184</v>
      </c>
      <c r="F8" s="67" t="s">
        <v>157</v>
      </c>
      <c r="G8" s="67" t="s">
        <v>173</v>
      </c>
      <c r="H8" s="67" t="s">
        <v>174</v>
      </c>
      <c r="I8" s="67" t="s">
        <v>185</v>
      </c>
      <c r="J8" s="69">
        <v>9677</v>
      </c>
      <c r="K8" s="67" t="s">
        <v>186</v>
      </c>
      <c r="L8" s="67" t="s">
        <v>187</v>
      </c>
      <c r="M8" s="67" t="s">
        <v>188</v>
      </c>
      <c r="N8" s="69">
        <v>2024</v>
      </c>
      <c r="O8" s="70">
        <v>467.5</v>
      </c>
      <c r="P8" s="70">
        <v>82.5</v>
      </c>
      <c r="Q8" s="70">
        <f t="shared" si="2"/>
        <v>550</v>
      </c>
      <c r="R8" s="71">
        <v>467.5</v>
      </c>
      <c r="S8" s="71">
        <v>82.5</v>
      </c>
      <c r="T8" s="71">
        <v>550</v>
      </c>
      <c r="U8" s="113"/>
      <c r="V8" s="113"/>
      <c r="W8" s="61"/>
      <c r="X8" s="61"/>
      <c r="Y8" s="61"/>
      <c r="Z8" s="61"/>
      <c r="AA8" s="61"/>
    </row>
    <row r="9" spans="1:27" ht="17.25" customHeight="1" x14ac:dyDescent="0.15">
      <c r="A9" s="66" t="s">
        <v>152</v>
      </c>
      <c r="B9" s="67" t="s">
        <v>153</v>
      </c>
      <c r="C9" s="67" t="s">
        <v>182</v>
      </c>
      <c r="D9" s="68" t="s">
        <v>189</v>
      </c>
      <c r="E9" s="67" t="s">
        <v>184</v>
      </c>
      <c r="F9" s="67" t="s">
        <v>157</v>
      </c>
      <c r="G9" s="67" t="s">
        <v>173</v>
      </c>
      <c r="H9" s="67" t="s">
        <v>174</v>
      </c>
      <c r="I9" s="67" t="s">
        <v>185</v>
      </c>
      <c r="J9" s="69">
        <v>9677</v>
      </c>
      <c r="K9" s="67" t="s">
        <v>186</v>
      </c>
      <c r="L9" s="67" t="s">
        <v>187</v>
      </c>
      <c r="M9" s="67" t="s">
        <v>188</v>
      </c>
      <c r="N9" s="69">
        <v>2024</v>
      </c>
      <c r="O9" s="70">
        <v>510</v>
      </c>
      <c r="P9" s="70">
        <v>90</v>
      </c>
      <c r="Q9" s="70">
        <f t="shared" si="2"/>
        <v>600</v>
      </c>
      <c r="R9" s="71">
        <v>510</v>
      </c>
      <c r="S9" s="71">
        <v>90</v>
      </c>
      <c r="T9" s="71">
        <v>600</v>
      </c>
      <c r="U9" s="113"/>
      <c r="V9" s="113"/>
      <c r="W9" s="61"/>
      <c r="X9" s="61"/>
      <c r="Y9" s="61"/>
      <c r="Z9" s="61"/>
      <c r="AA9" s="61"/>
    </row>
    <row r="10" spans="1:27" ht="17.25" customHeight="1" x14ac:dyDescent="0.15">
      <c r="A10" s="66" t="s">
        <v>152</v>
      </c>
      <c r="B10" s="67" t="s">
        <v>153</v>
      </c>
      <c r="C10" s="67" t="s">
        <v>182</v>
      </c>
      <c r="D10" s="68" t="s">
        <v>190</v>
      </c>
      <c r="E10" s="67" t="s">
        <v>184</v>
      </c>
      <c r="F10" s="67" t="s">
        <v>157</v>
      </c>
      <c r="G10" s="67" t="s">
        <v>173</v>
      </c>
      <c r="H10" s="67" t="s">
        <v>174</v>
      </c>
      <c r="I10" s="67" t="s">
        <v>185</v>
      </c>
      <c r="J10" s="69">
        <v>9677</v>
      </c>
      <c r="K10" s="67" t="s">
        <v>186</v>
      </c>
      <c r="L10" s="67" t="s">
        <v>187</v>
      </c>
      <c r="M10" s="67" t="s">
        <v>188</v>
      </c>
      <c r="N10" s="69">
        <v>2024</v>
      </c>
      <c r="O10" s="70">
        <v>722.5</v>
      </c>
      <c r="P10" s="70">
        <v>127.5</v>
      </c>
      <c r="Q10" s="70">
        <f t="shared" si="2"/>
        <v>850</v>
      </c>
      <c r="R10" s="71">
        <v>722.5</v>
      </c>
      <c r="S10" s="71">
        <v>127.5</v>
      </c>
      <c r="T10" s="71">
        <v>850</v>
      </c>
      <c r="U10" s="116">
        <f>SUM(102.66,619.84)</f>
        <v>722.5</v>
      </c>
      <c r="V10" s="113"/>
      <c r="W10" s="61"/>
      <c r="X10" s="61"/>
      <c r="Y10" s="61"/>
      <c r="Z10" s="61"/>
      <c r="AA10" s="61"/>
    </row>
    <row r="11" spans="1:27" ht="17.25" customHeight="1" x14ac:dyDescent="0.15">
      <c r="A11" s="66" t="s">
        <v>152</v>
      </c>
      <c r="B11" s="67" t="s">
        <v>153</v>
      </c>
      <c r="C11" s="67" t="s">
        <v>163</v>
      </c>
      <c r="D11" s="68" t="s">
        <v>191</v>
      </c>
      <c r="E11" s="67" t="s">
        <v>192</v>
      </c>
      <c r="F11" s="67" t="s">
        <v>157</v>
      </c>
      <c r="G11" s="67" t="s">
        <v>120</v>
      </c>
      <c r="H11" s="67" t="s">
        <v>158</v>
      </c>
      <c r="I11" s="67" t="s">
        <v>193</v>
      </c>
      <c r="J11" s="69">
        <v>9275</v>
      </c>
      <c r="K11" s="67" t="s">
        <v>194</v>
      </c>
      <c r="L11" s="67" t="s">
        <v>161</v>
      </c>
      <c r="M11" s="67" t="s">
        <v>195</v>
      </c>
      <c r="N11" s="69">
        <v>2024</v>
      </c>
      <c r="O11" s="70">
        <v>1200</v>
      </c>
      <c r="P11" s="70">
        <v>211.76</v>
      </c>
      <c r="Q11" s="70">
        <f t="shared" si="2"/>
        <v>1411.76</v>
      </c>
      <c r="R11" s="71">
        <v>1200</v>
      </c>
      <c r="S11" s="71">
        <v>211.76</v>
      </c>
      <c r="T11" s="71">
        <v>1411.76</v>
      </c>
      <c r="U11" s="116">
        <f>SUM(300*4)</f>
        <v>1200</v>
      </c>
      <c r="V11" s="113"/>
      <c r="W11" s="61"/>
      <c r="X11" s="61"/>
      <c r="Y11" s="61"/>
      <c r="Z11" s="61"/>
      <c r="AA11" s="61"/>
    </row>
    <row r="12" spans="1:27" ht="17.25" customHeight="1" x14ac:dyDescent="0.15">
      <c r="A12" s="66" t="s">
        <v>152</v>
      </c>
      <c r="B12" s="67" t="s">
        <v>153</v>
      </c>
      <c r="C12" s="67" t="s">
        <v>163</v>
      </c>
      <c r="D12" s="68" t="s">
        <v>196</v>
      </c>
      <c r="E12" s="67" t="s">
        <v>192</v>
      </c>
      <c r="F12" s="67" t="s">
        <v>157</v>
      </c>
      <c r="G12" s="67" t="s">
        <v>120</v>
      </c>
      <c r="H12" s="67" t="s">
        <v>158</v>
      </c>
      <c r="I12" s="67" t="s">
        <v>193</v>
      </c>
      <c r="J12" s="69">
        <v>9275</v>
      </c>
      <c r="K12" s="67" t="s">
        <v>194</v>
      </c>
      <c r="L12" s="67" t="s">
        <v>161</v>
      </c>
      <c r="M12" s="67" t="s">
        <v>197</v>
      </c>
      <c r="N12" s="69">
        <v>2024</v>
      </c>
      <c r="O12" s="70">
        <v>1200</v>
      </c>
      <c r="P12" s="70">
        <v>211.76</v>
      </c>
      <c r="Q12" s="70">
        <f t="shared" si="2"/>
        <v>1411.76</v>
      </c>
      <c r="R12" s="71">
        <v>1200</v>
      </c>
      <c r="S12" s="71">
        <v>211.76</v>
      </c>
      <c r="T12" s="71">
        <v>1411.76</v>
      </c>
      <c r="V12" s="113"/>
      <c r="W12" s="61"/>
      <c r="X12" s="61"/>
      <c r="Y12" s="61"/>
      <c r="Z12" s="61"/>
      <c r="AA12" s="61"/>
    </row>
    <row r="13" spans="1:27" ht="17.25" customHeight="1" x14ac:dyDescent="0.15">
      <c r="A13" s="66" t="s">
        <v>152</v>
      </c>
      <c r="B13" s="67" t="s">
        <v>153</v>
      </c>
      <c r="C13" s="67" t="s">
        <v>163</v>
      </c>
      <c r="D13" s="68" t="s">
        <v>198</v>
      </c>
      <c r="E13" s="67" t="s">
        <v>192</v>
      </c>
      <c r="F13" s="67" t="s">
        <v>157</v>
      </c>
      <c r="G13" s="67" t="s">
        <v>120</v>
      </c>
      <c r="H13" s="67" t="s">
        <v>158</v>
      </c>
      <c r="I13" s="67" t="s">
        <v>193</v>
      </c>
      <c r="J13" s="69">
        <v>9275</v>
      </c>
      <c r="K13" s="67" t="s">
        <v>194</v>
      </c>
      <c r="L13" s="67" t="s">
        <v>161</v>
      </c>
      <c r="M13" s="67" t="s">
        <v>197</v>
      </c>
      <c r="N13" s="69">
        <v>2024</v>
      </c>
      <c r="O13" s="70">
        <v>1200</v>
      </c>
      <c r="P13" s="70">
        <v>211.76</v>
      </c>
      <c r="Q13" s="70">
        <f t="shared" si="2"/>
        <v>1411.76</v>
      </c>
      <c r="R13" s="71">
        <v>1200</v>
      </c>
      <c r="S13" s="71">
        <v>211.76</v>
      </c>
      <c r="T13" s="71">
        <v>1411.76</v>
      </c>
      <c r="V13" s="113"/>
      <c r="W13" s="61"/>
      <c r="X13" s="61"/>
      <c r="Y13" s="61"/>
      <c r="Z13" s="61"/>
      <c r="AA13" s="61"/>
    </row>
    <row r="14" spans="1:27" ht="17.25" customHeight="1" x14ac:dyDescent="0.15">
      <c r="A14" s="66" t="s">
        <v>152</v>
      </c>
      <c r="B14" s="67" t="s">
        <v>153</v>
      </c>
      <c r="C14" s="67" t="s">
        <v>154</v>
      </c>
      <c r="D14" s="68" t="s">
        <v>199</v>
      </c>
      <c r="E14" s="67" t="s">
        <v>167</v>
      </c>
      <c r="F14" s="67" t="s">
        <v>157</v>
      </c>
      <c r="G14" s="67" t="s">
        <v>120</v>
      </c>
      <c r="H14" s="67" t="s">
        <v>158</v>
      </c>
      <c r="I14" s="67" t="s">
        <v>168</v>
      </c>
      <c r="J14" s="69">
        <v>9274</v>
      </c>
      <c r="K14" s="67" t="s">
        <v>169</v>
      </c>
      <c r="L14" s="67" t="s">
        <v>170</v>
      </c>
      <c r="M14" s="67" t="s">
        <v>188</v>
      </c>
      <c r="N14" s="69">
        <v>2024</v>
      </c>
      <c r="O14" s="70">
        <v>11475</v>
      </c>
      <c r="P14" s="70">
        <v>2025</v>
      </c>
      <c r="Q14" s="70">
        <f t="shared" si="2"/>
        <v>13500</v>
      </c>
      <c r="R14" s="71">
        <v>11475</v>
      </c>
      <c r="S14" s="71">
        <v>2025</v>
      </c>
      <c r="T14" s="71">
        <v>13500</v>
      </c>
      <c r="V14" s="113"/>
      <c r="W14" s="61"/>
      <c r="X14" s="61"/>
      <c r="Y14" s="61"/>
      <c r="Z14" s="61"/>
      <c r="AA14" s="61"/>
    </row>
    <row r="15" spans="1:27" ht="17.25" customHeight="1" x14ac:dyDescent="0.15">
      <c r="A15" s="73" t="s">
        <v>152</v>
      </c>
      <c r="B15" s="74" t="s">
        <v>153</v>
      </c>
      <c r="C15" s="74" t="s">
        <v>163</v>
      </c>
      <c r="D15" s="68" t="s">
        <v>200</v>
      </c>
      <c r="E15" s="74" t="s">
        <v>201</v>
      </c>
      <c r="F15" s="74" t="s">
        <v>157</v>
      </c>
      <c r="G15" s="67" t="s">
        <v>120</v>
      </c>
      <c r="H15" s="67" t="s">
        <v>158</v>
      </c>
      <c r="I15" s="74" t="s">
        <v>202</v>
      </c>
      <c r="J15" s="75">
        <v>8951</v>
      </c>
      <c r="K15" s="67" t="s">
        <v>203</v>
      </c>
      <c r="L15" s="74" t="s">
        <v>161</v>
      </c>
      <c r="M15" s="74" t="s">
        <v>162</v>
      </c>
      <c r="N15" s="75">
        <v>2024</v>
      </c>
      <c r="O15" s="76">
        <v>262.8</v>
      </c>
      <c r="P15" s="76">
        <f t="shared" ref="P15:P23" si="3">SUM(Q15-O15)</f>
        <v>46.384200000000021</v>
      </c>
      <c r="Q15" s="76">
        <f t="shared" ref="Q15:Q23" si="4">SUM(O15*1.1765)</f>
        <v>309.18420000000003</v>
      </c>
      <c r="R15" s="77">
        <v>657</v>
      </c>
      <c r="S15" s="77">
        <v>115.94</v>
      </c>
      <c r="T15" s="77">
        <v>772.94</v>
      </c>
      <c r="U15" s="113"/>
      <c r="V15" s="113"/>
      <c r="W15" s="61"/>
      <c r="X15" s="61"/>
      <c r="Y15" s="61"/>
      <c r="Z15" s="61"/>
      <c r="AA15" s="61"/>
    </row>
    <row r="16" spans="1:27" ht="17.25" customHeight="1" x14ac:dyDescent="0.15">
      <c r="A16" s="66" t="s">
        <v>152</v>
      </c>
      <c r="B16" s="67" t="s">
        <v>153</v>
      </c>
      <c r="C16" s="67" t="s">
        <v>163</v>
      </c>
      <c r="D16" s="68" t="s">
        <v>153</v>
      </c>
      <c r="E16" s="67" t="s">
        <v>201</v>
      </c>
      <c r="F16" s="67" t="s">
        <v>157</v>
      </c>
      <c r="G16" s="67" t="s">
        <v>120</v>
      </c>
      <c r="H16" s="67" t="s">
        <v>158</v>
      </c>
      <c r="I16" s="67" t="s">
        <v>202</v>
      </c>
      <c r="J16" s="75">
        <v>8951</v>
      </c>
      <c r="K16" s="67" t="s">
        <v>203</v>
      </c>
      <c r="L16" s="67" t="s">
        <v>161</v>
      </c>
      <c r="M16" s="67" t="s">
        <v>204</v>
      </c>
      <c r="N16" s="69">
        <v>2024</v>
      </c>
      <c r="O16" s="76">
        <v>262.8</v>
      </c>
      <c r="P16" s="76">
        <f t="shared" si="3"/>
        <v>46.384200000000021</v>
      </c>
      <c r="Q16" s="76">
        <f t="shared" si="4"/>
        <v>309.18420000000003</v>
      </c>
      <c r="R16" s="71">
        <v>657</v>
      </c>
      <c r="S16" s="71">
        <v>115.94</v>
      </c>
      <c r="T16" s="71">
        <v>772.94</v>
      </c>
      <c r="U16" s="113"/>
      <c r="V16" s="113"/>
      <c r="W16" s="61"/>
      <c r="X16" s="61"/>
      <c r="Y16" s="61"/>
      <c r="Z16" s="61"/>
      <c r="AA16" s="61"/>
    </row>
    <row r="17" spans="1:27" ht="17.25" customHeight="1" x14ac:dyDescent="0.15">
      <c r="A17" s="66" t="s">
        <v>152</v>
      </c>
      <c r="B17" s="67" t="s">
        <v>153</v>
      </c>
      <c r="C17" s="67" t="s">
        <v>163</v>
      </c>
      <c r="D17" s="68" t="s">
        <v>205</v>
      </c>
      <c r="E17" s="67" t="s">
        <v>201</v>
      </c>
      <c r="F17" s="67" t="s">
        <v>157</v>
      </c>
      <c r="G17" s="67" t="s">
        <v>120</v>
      </c>
      <c r="H17" s="67" t="s">
        <v>158</v>
      </c>
      <c r="I17" s="67" t="s">
        <v>202</v>
      </c>
      <c r="J17" s="75">
        <v>8951</v>
      </c>
      <c r="K17" s="67" t="s">
        <v>203</v>
      </c>
      <c r="L17" s="67" t="s">
        <v>161</v>
      </c>
      <c r="M17" s="67" t="s">
        <v>171</v>
      </c>
      <c r="N17" s="69">
        <v>2024</v>
      </c>
      <c r="O17" s="76">
        <v>262.8</v>
      </c>
      <c r="P17" s="76">
        <f t="shared" si="3"/>
        <v>46.384200000000021</v>
      </c>
      <c r="Q17" s="76">
        <f t="shared" si="4"/>
        <v>309.18420000000003</v>
      </c>
      <c r="R17" s="71">
        <v>657</v>
      </c>
      <c r="S17" s="71">
        <v>115.94</v>
      </c>
      <c r="T17" s="71">
        <v>772.94</v>
      </c>
      <c r="U17" s="113"/>
      <c r="V17" s="113"/>
      <c r="W17" s="61"/>
      <c r="X17" s="61"/>
      <c r="Y17" s="61"/>
      <c r="Z17" s="61"/>
      <c r="AA17" s="61"/>
    </row>
    <row r="18" spans="1:27" ht="17.25" customHeight="1" x14ac:dyDescent="0.15">
      <c r="A18" s="66" t="s">
        <v>152</v>
      </c>
      <c r="B18" s="67" t="s">
        <v>153</v>
      </c>
      <c r="C18" s="67" t="s">
        <v>163</v>
      </c>
      <c r="D18" s="68" t="s">
        <v>206</v>
      </c>
      <c r="E18" s="67" t="s">
        <v>201</v>
      </c>
      <c r="F18" s="67" t="s">
        <v>157</v>
      </c>
      <c r="G18" s="67" t="s">
        <v>120</v>
      </c>
      <c r="H18" s="67" t="s">
        <v>158</v>
      </c>
      <c r="I18" s="67" t="s">
        <v>202</v>
      </c>
      <c r="J18" s="75">
        <v>8951</v>
      </c>
      <c r="K18" s="67" t="s">
        <v>203</v>
      </c>
      <c r="L18" s="67" t="s">
        <v>161</v>
      </c>
      <c r="M18" s="67" t="s">
        <v>207</v>
      </c>
      <c r="N18" s="69">
        <v>2024</v>
      </c>
      <c r="O18" s="76">
        <v>262.8</v>
      </c>
      <c r="P18" s="76">
        <f t="shared" si="3"/>
        <v>46.384200000000021</v>
      </c>
      <c r="Q18" s="76">
        <f t="shared" si="4"/>
        <v>309.18420000000003</v>
      </c>
      <c r="R18" s="71">
        <v>657</v>
      </c>
      <c r="S18" s="71">
        <v>115.94</v>
      </c>
      <c r="T18" s="71">
        <v>772.94</v>
      </c>
      <c r="U18" s="113"/>
      <c r="V18" s="113"/>
      <c r="W18" s="61"/>
      <c r="X18" s="61"/>
      <c r="Y18" s="61"/>
      <c r="Z18" s="61"/>
      <c r="AA18" s="61"/>
    </row>
    <row r="19" spans="1:27" ht="17.25" customHeight="1" x14ac:dyDescent="0.15">
      <c r="A19" s="73"/>
      <c r="B19" s="74"/>
      <c r="C19" s="74"/>
      <c r="D19" s="68" t="s">
        <v>208</v>
      </c>
      <c r="E19" s="74" t="s">
        <v>201</v>
      </c>
      <c r="F19" s="74"/>
      <c r="G19" s="67" t="s">
        <v>120</v>
      </c>
      <c r="H19" s="67" t="s">
        <v>158</v>
      </c>
      <c r="I19" s="74"/>
      <c r="J19" s="75">
        <v>8951</v>
      </c>
      <c r="K19" s="67" t="s">
        <v>203</v>
      </c>
      <c r="L19" s="74" t="s">
        <v>161</v>
      </c>
      <c r="M19" s="74" t="s">
        <v>209</v>
      </c>
      <c r="N19" s="75">
        <v>2024</v>
      </c>
      <c r="O19" s="76">
        <v>262.8</v>
      </c>
      <c r="P19" s="76">
        <f t="shared" si="3"/>
        <v>46.384200000000021</v>
      </c>
      <c r="Q19" s="76">
        <f t="shared" si="4"/>
        <v>309.18420000000003</v>
      </c>
      <c r="R19" s="77"/>
      <c r="S19" s="77"/>
      <c r="T19" s="77"/>
      <c r="U19" s="113"/>
      <c r="V19" s="113"/>
      <c r="W19" s="61"/>
      <c r="X19" s="61"/>
      <c r="Y19" s="61"/>
      <c r="Z19" s="61"/>
      <c r="AA19" s="61"/>
    </row>
    <row r="20" spans="1:27" ht="17.25" customHeight="1" x14ac:dyDescent="0.15">
      <c r="A20" s="73"/>
      <c r="B20" s="74"/>
      <c r="C20" s="74"/>
      <c r="D20" s="68" t="s">
        <v>210</v>
      </c>
      <c r="E20" s="74" t="s">
        <v>201</v>
      </c>
      <c r="F20" s="74"/>
      <c r="G20" s="67" t="s">
        <v>120</v>
      </c>
      <c r="H20" s="67" t="s">
        <v>158</v>
      </c>
      <c r="I20" s="74"/>
      <c r="J20" s="75">
        <v>8951</v>
      </c>
      <c r="K20" s="67" t="s">
        <v>203</v>
      </c>
      <c r="L20" s="74" t="s">
        <v>161</v>
      </c>
      <c r="M20" s="74" t="s">
        <v>195</v>
      </c>
      <c r="N20" s="75">
        <v>2024</v>
      </c>
      <c r="O20" s="76">
        <v>262.8</v>
      </c>
      <c r="P20" s="76">
        <f t="shared" si="3"/>
        <v>46.384200000000021</v>
      </c>
      <c r="Q20" s="76">
        <f t="shared" si="4"/>
        <v>309.18420000000003</v>
      </c>
      <c r="R20" s="77"/>
      <c r="S20" s="77"/>
      <c r="T20" s="77"/>
      <c r="U20" s="113"/>
      <c r="V20" s="113"/>
      <c r="W20" s="61"/>
      <c r="X20" s="61"/>
      <c r="Y20" s="61"/>
      <c r="Z20" s="61"/>
      <c r="AA20" s="61"/>
    </row>
    <row r="21" spans="1:27" ht="17.25" customHeight="1" x14ac:dyDescent="0.15">
      <c r="A21" s="73"/>
      <c r="B21" s="74"/>
      <c r="C21" s="74"/>
      <c r="D21" s="68" t="s">
        <v>211</v>
      </c>
      <c r="E21" s="74" t="s">
        <v>201</v>
      </c>
      <c r="F21" s="74"/>
      <c r="G21" s="67" t="s">
        <v>120</v>
      </c>
      <c r="H21" s="67" t="s">
        <v>158</v>
      </c>
      <c r="I21" s="74"/>
      <c r="J21" s="75">
        <v>8951</v>
      </c>
      <c r="K21" s="67" t="s">
        <v>203</v>
      </c>
      <c r="L21" s="74" t="s">
        <v>161</v>
      </c>
      <c r="M21" s="74" t="s">
        <v>197</v>
      </c>
      <c r="N21" s="75">
        <v>2024</v>
      </c>
      <c r="O21" s="76">
        <v>262.8</v>
      </c>
      <c r="P21" s="76">
        <f t="shared" si="3"/>
        <v>46.384200000000021</v>
      </c>
      <c r="Q21" s="76">
        <f t="shared" si="4"/>
        <v>309.18420000000003</v>
      </c>
      <c r="R21" s="77"/>
      <c r="S21" s="77"/>
      <c r="T21" s="77"/>
      <c r="U21" s="113"/>
      <c r="V21" s="113"/>
      <c r="W21" s="61"/>
      <c r="X21" s="61"/>
      <c r="Y21" s="61"/>
      <c r="Z21" s="61"/>
      <c r="AA21" s="61"/>
    </row>
    <row r="22" spans="1:27" ht="17.25" customHeight="1" x14ac:dyDescent="0.15">
      <c r="A22" s="73"/>
      <c r="B22" s="74"/>
      <c r="C22" s="74"/>
      <c r="D22" s="68" t="s">
        <v>212</v>
      </c>
      <c r="E22" s="74" t="s">
        <v>201</v>
      </c>
      <c r="F22" s="74"/>
      <c r="G22" s="67" t="s">
        <v>120</v>
      </c>
      <c r="H22" s="67" t="s">
        <v>158</v>
      </c>
      <c r="I22" s="74"/>
      <c r="J22" s="75">
        <v>8951</v>
      </c>
      <c r="K22" s="67" t="s">
        <v>203</v>
      </c>
      <c r="L22" s="74" t="s">
        <v>161</v>
      </c>
      <c r="M22" s="74" t="s">
        <v>197</v>
      </c>
      <c r="N22" s="75">
        <v>2024</v>
      </c>
      <c r="O22" s="76">
        <v>262.8</v>
      </c>
      <c r="P22" s="76">
        <f t="shared" si="3"/>
        <v>46.384200000000021</v>
      </c>
      <c r="Q22" s="76">
        <f t="shared" si="4"/>
        <v>309.18420000000003</v>
      </c>
      <c r="R22" s="77"/>
      <c r="S22" s="77"/>
      <c r="T22" s="77"/>
      <c r="U22" s="113"/>
      <c r="V22" s="113"/>
      <c r="W22" s="61"/>
      <c r="X22" s="61"/>
      <c r="Y22" s="61"/>
      <c r="Z22" s="61"/>
      <c r="AA22" s="61"/>
    </row>
    <row r="23" spans="1:27" ht="17.25" customHeight="1" x14ac:dyDescent="0.15">
      <c r="A23" s="73"/>
      <c r="B23" s="74"/>
      <c r="C23" s="74"/>
      <c r="D23" s="68" t="s">
        <v>213</v>
      </c>
      <c r="E23" s="74" t="s">
        <v>201</v>
      </c>
      <c r="F23" s="74"/>
      <c r="G23" s="67" t="s">
        <v>120</v>
      </c>
      <c r="H23" s="67" t="s">
        <v>158</v>
      </c>
      <c r="I23" s="74"/>
      <c r="J23" s="75">
        <v>8951</v>
      </c>
      <c r="K23" s="67" t="s">
        <v>203</v>
      </c>
      <c r="L23" s="74" t="s">
        <v>161</v>
      </c>
      <c r="M23" s="74" t="s">
        <v>188</v>
      </c>
      <c r="N23" s="75">
        <v>2024</v>
      </c>
      <c r="O23" s="76">
        <v>262.8</v>
      </c>
      <c r="P23" s="76">
        <f t="shared" si="3"/>
        <v>46.384200000000021</v>
      </c>
      <c r="Q23" s="76">
        <f t="shared" si="4"/>
        <v>309.18420000000003</v>
      </c>
      <c r="R23" s="77"/>
      <c r="S23" s="77"/>
      <c r="T23" s="77"/>
      <c r="U23" s="113"/>
      <c r="V23" s="113"/>
      <c r="W23" s="61"/>
      <c r="X23" s="61"/>
      <c r="Y23" s="61"/>
      <c r="Z23" s="61"/>
      <c r="AA23" s="61"/>
    </row>
    <row r="24" spans="1:27" ht="17.25" customHeight="1" x14ac:dyDescent="0.15">
      <c r="A24" s="66" t="s">
        <v>152</v>
      </c>
      <c r="B24" s="67" t="s">
        <v>153</v>
      </c>
      <c r="C24" s="67" t="s">
        <v>175</v>
      </c>
      <c r="D24" s="68" t="s">
        <v>214</v>
      </c>
      <c r="E24" s="67" t="s">
        <v>215</v>
      </c>
      <c r="F24" s="67" t="s">
        <v>157</v>
      </c>
      <c r="G24" s="67" t="s">
        <v>178</v>
      </c>
      <c r="H24" s="67" t="s">
        <v>174</v>
      </c>
      <c r="I24" s="67" t="s">
        <v>216</v>
      </c>
      <c r="J24" s="69">
        <v>9174</v>
      </c>
      <c r="K24" s="67" t="s">
        <v>217</v>
      </c>
      <c r="L24" s="67" t="s">
        <v>181</v>
      </c>
      <c r="M24" s="67" t="s">
        <v>162</v>
      </c>
      <c r="N24" s="69">
        <v>2024</v>
      </c>
      <c r="O24" s="70">
        <v>482.9</v>
      </c>
      <c r="P24" s="70">
        <v>482.9</v>
      </c>
      <c r="Q24" s="70">
        <f t="shared" ref="Q24:Q82" si="5">SUM(O24:P24)</f>
        <v>965.8</v>
      </c>
      <c r="R24" s="71">
        <v>482.9</v>
      </c>
      <c r="S24" s="71">
        <v>482.9</v>
      </c>
      <c r="T24" s="71">
        <v>965.8</v>
      </c>
      <c r="U24" s="113"/>
      <c r="V24" s="113"/>
      <c r="W24" s="61"/>
      <c r="X24" s="61"/>
      <c r="Y24" s="61"/>
      <c r="Z24" s="61"/>
      <c r="AA24" s="61"/>
    </row>
    <row r="25" spans="1:27" ht="17.25" customHeight="1" x14ac:dyDescent="0.15">
      <c r="A25" s="66" t="s">
        <v>152</v>
      </c>
      <c r="B25" s="67" t="s">
        <v>153</v>
      </c>
      <c r="C25" s="67" t="s">
        <v>175</v>
      </c>
      <c r="D25" s="68" t="s">
        <v>214</v>
      </c>
      <c r="E25" s="67" t="s">
        <v>215</v>
      </c>
      <c r="F25" s="67" t="s">
        <v>157</v>
      </c>
      <c r="G25" s="67" t="s">
        <v>178</v>
      </c>
      <c r="H25" s="67" t="s">
        <v>174</v>
      </c>
      <c r="I25" s="67" t="s">
        <v>216</v>
      </c>
      <c r="J25" s="69">
        <v>9174</v>
      </c>
      <c r="K25" s="67" t="s">
        <v>217</v>
      </c>
      <c r="L25" s="67" t="s">
        <v>181</v>
      </c>
      <c r="M25" s="67" t="s">
        <v>162</v>
      </c>
      <c r="N25" s="69">
        <v>2024</v>
      </c>
      <c r="O25" s="70">
        <v>523.77</v>
      </c>
      <c r="P25" s="70">
        <v>523.77</v>
      </c>
      <c r="Q25" s="70">
        <f t="shared" si="5"/>
        <v>1047.54</v>
      </c>
      <c r="R25" s="71">
        <v>523.77</v>
      </c>
      <c r="S25" s="71">
        <v>523.77</v>
      </c>
      <c r="T25" s="71">
        <v>1047.54</v>
      </c>
      <c r="U25" s="113"/>
      <c r="V25" s="113"/>
      <c r="W25" s="61"/>
      <c r="X25" s="61"/>
      <c r="Y25" s="61"/>
      <c r="Z25" s="61"/>
      <c r="AA25" s="61"/>
    </row>
    <row r="26" spans="1:27" ht="17.25" customHeight="1" x14ac:dyDescent="0.15">
      <c r="A26" s="66" t="s">
        <v>152</v>
      </c>
      <c r="B26" s="67" t="s">
        <v>153</v>
      </c>
      <c r="C26" s="67" t="s">
        <v>175</v>
      </c>
      <c r="D26" s="68" t="s">
        <v>218</v>
      </c>
      <c r="E26" s="67" t="s">
        <v>215</v>
      </c>
      <c r="F26" s="67" t="s">
        <v>157</v>
      </c>
      <c r="G26" s="67" t="s">
        <v>119</v>
      </c>
      <c r="H26" s="67" t="s">
        <v>158</v>
      </c>
      <c r="I26" s="67" t="s">
        <v>216</v>
      </c>
      <c r="J26" s="69">
        <v>9262</v>
      </c>
      <c r="K26" s="67" t="s">
        <v>217</v>
      </c>
      <c r="L26" s="67" t="s">
        <v>181</v>
      </c>
      <c r="M26" s="67" t="s">
        <v>204</v>
      </c>
      <c r="N26" s="69">
        <v>2024</v>
      </c>
      <c r="O26" s="70">
        <v>549</v>
      </c>
      <c r="P26" s="70">
        <v>549</v>
      </c>
      <c r="Q26" s="70">
        <f t="shared" si="5"/>
        <v>1098</v>
      </c>
      <c r="R26" s="71">
        <v>549</v>
      </c>
      <c r="S26" s="71">
        <v>549</v>
      </c>
      <c r="T26" s="71">
        <v>1098</v>
      </c>
      <c r="U26" s="113"/>
      <c r="V26" s="113"/>
      <c r="W26" s="61"/>
      <c r="X26" s="61"/>
      <c r="Y26" s="61"/>
      <c r="Z26" s="61"/>
      <c r="AA26" s="61"/>
    </row>
    <row r="27" spans="1:27" ht="17.25" customHeight="1" x14ac:dyDescent="0.15">
      <c r="A27" s="66" t="s">
        <v>152</v>
      </c>
      <c r="B27" s="67" t="s">
        <v>153</v>
      </c>
      <c r="C27" s="67" t="s">
        <v>175</v>
      </c>
      <c r="D27" s="68" t="s">
        <v>218</v>
      </c>
      <c r="E27" s="67" t="s">
        <v>215</v>
      </c>
      <c r="F27" s="67" t="s">
        <v>157</v>
      </c>
      <c r="G27" s="67" t="s">
        <v>119</v>
      </c>
      <c r="H27" s="67" t="s">
        <v>158</v>
      </c>
      <c r="I27" s="67" t="s">
        <v>216</v>
      </c>
      <c r="J27" s="69">
        <v>9262</v>
      </c>
      <c r="K27" s="67" t="s">
        <v>217</v>
      </c>
      <c r="L27" s="67" t="s">
        <v>181</v>
      </c>
      <c r="M27" s="67" t="s">
        <v>204</v>
      </c>
      <c r="N27" s="69">
        <v>2024</v>
      </c>
      <c r="O27" s="70">
        <v>622.5</v>
      </c>
      <c r="P27" s="70">
        <v>622.5</v>
      </c>
      <c r="Q27" s="70">
        <f t="shared" si="5"/>
        <v>1245</v>
      </c>
      <c r="R27" s="71">
        <v>622.5</v>
      </c>
      <c r="S27" s="71">
        <v>622.5</v>
      </c>
      <c r="T27" s="71">
        <v>1245</v>
      </c>
      <c r="U27" s="113"/>
      <c r="V27" s="113"/>
      <c r="W27" s="61"/>
      <c r="X27" s="61"/>
      <c r="Y27" s="61"/>
      <c r="Z27" s="61"/>
      <c r="AA27" s="61"/>
    </row>
    <row r="28" spans="1:27" ht="17.25" customHeight="1" x14ac:dyDescent="0.15">
      <c r="A28" s="66" t="s">
        <v>152</v>
      </c>
      <c r="B28" s="67" t="s">
        <v>153</v>
      </c>
      <c r="C28" s="67" t="s">
        <v>175</v>
      </c>
      <c r="D28" s="68" t="s">
        <v>219</v>
      </c>
      <c r="E28" s="67" t="s">
        <v>215</v>
      </c>
      <c r="F28" s="67" t="s">
        <v>157</v>
      </c>
      <c r="G28" s="67" t="s">
        <v>119</v>
      </c>
      <c r="H28" s="67" t="s">
        <v>158</v>
      </c>
      <c r="I28" s="67" t="s">
        <v>216</v>
      </c>
      <c r="J28" s="69">
        <v>9262</v>
      </c>
      <c r="K28" s="67" t="s">
        <v>217</v>
      </c>
      <c r="L28" s="67" t="s">
        <v>181</v>
      </c>
      <c r="M28" s="67" t="s">
        <v>171</v>
      </c>
      <c r="N28" s="69">
        <v>2024</v>
      </c>
      <c r="O28" s="70">
        <v>548.41999999999996</v>
      </c>
      <c r="P28" s="70">
        <v>548.41999999999996</v>
      </c>
      <c r="Q28" s="70">
        <f t="shared" si="5"/>
        <v>1096.8399999999999</v>
      </c>
      <c r="R28" s="71">
        <v>549</v>
      </c>
      <c r="S28" s="71">
        <v>549</v>
      </c>
      <c r="T28" s="71">
        <v>1098</v>
      </c>
      <c r="U28" s="113"/>
      <c r="V28" s="113"/>
      <c r="W28" s="61"/>
      <c r="X28" s="61"/>
      <c r="Y28" s="61"/>
      <c r="Z28" s="61"/>
      <c r="AA28" s="61"/>
    </row>
    <row r="29" spans="1:27" ht="17.25" customHeight="1" x14ac:dyDescent="0.15">
      <c r="A29" s="66" t="s">
        <v>152</v>
      </c>
      <c r="B29" s="67" t="s">
        <v>153</v>
      </c>
      <c r="C29" s="67" t="s">
        <v>175</v>
      </c>
      <c r="D29" s="68" t="s">
        <v>219</v>
      </c>
      <c r="E29" s="67" t="s">
        <v>215</v>
      </c>
      <c r="F29" s="67" t="s">
        <v>157</v>
      </c>
      <c r="G29" s="67" t="s">
        <v>119</v>
      </c>
      <c r="H29" s="67" t="s">
        <v>158</v>
      </c>
      <c r="I29" s="67" t="s">
        <v>216</v>
      </c>
      <c r="J29" s="69">
        <v>9262</v>
      </c>
      <c r="K29" s="67" t="s">
        <v>217</v>
      </c>
      <c r="L29" s="67" t="s">
        <v>181</v>
      </c>
      <c r="M29" s="67" t="s">
        <v>171</v>
      </c>
      <c r="N29" s="69">
        <v>2024</v>
      </c>
      <c r="O29" s="70">
        <v>596.22</v>
      </c>
      <c r="P29" s="70">
        <v>596.22</v>
      </c>
      <c r="Q29" s="70">
        <f t="shared" si="5"/>
        <v>1192.44</v>
      </c>
      <c r="R29" s="71">
        <v>622.5</v>
      </c>
      <c r="S29" s="71">
        <v>622.5</v>
      </c>
      <c r="T29" s="71">
        <v>1245</v>
      </c>
      <c r="U29" s="113"/>
      <c r="V29" s="113"/>
      <c r="W29" s="61"/>
      <c r="X29" s="61"/>
      <c r="Y29" s="61"/>
      <c r="Z29" s="61"/>
      <c r="AA29" s="61"/>
    </row>
    <row r="30" spans="1:27" ht="17.25" customHeight="1" x14ac:dyDescent="0.15">
      <c r="A30" s="66"/>
      <c r="B30" s="67"/>
      <c r="C30" s="67"/>
      <c r="D30" s="78">
        <v>25</v>
      </c>
      <c r="E30" s="67" t="s">
        <v>215</v>
      </c>
      <c r="F30" s="67" t="s">
        <v>157</v>
      </c>
      <c r="G30" s="67" t="s">
        <v>119</v>
      </c>
      <c r="H30" s="67" t="s">
        <v>158</v>
      </c>
      <c r="I30" s="67" t="s">
        <v>216</v>
      </c>
      <c r="J30" s="69">
        <v>9262</v>
      </c>
      <c r="K30" s="67" t="s">
        <v>217</v>
      </c>
      <c r="L30" s="67" t="s">
        <v>181</v>
      </c>
      <c r="M30" s="67" t="s">
        <v>171</v>
      </c>
      <c r="N30" s="69">
        <v>2024</v>
      </c>
      <c r="O30" s="76">
        <v>26.28</v>
      </c>
      <c r="P30" s="76">
        <v>26.28</v>
      </c>
      <c r="Q30" s="70">
        <f t="shared" si="5"/>
        <v>52.56</v>
      </c>
      <c r="R30" s="71"/>
      <c r="S30" s="71"/>
      <c r="T30" s="71"/>
      <c r="U30" s="113"/>
      <c r="V30" s="113"/>
      <c r="W30" s="61"/>
      <c r="X30" s="61"/>
      <c r="Y30" s="61"/>
      <c r="Z30" s="61"/>
      <c r="AA30" s="61"/>
    </row>
    <row r="31" spans="1:27" ht="17.25" customHeight="1" x14ac:dyDescent="0.15">
      <c r="A31" s="66"/>
      <c r="B31" s="67"/>
      <c r="C31" s="67"/>
      <c r="D31" s="78">
        <v>25</v>
      </c>
      <c r="E31" s="67" t="s">
        <v>215</v>
      </c>
      <c r="F31" s="67" t="s">
        <v>157</v>
      </c>
      <c r="G31" s="67" t="s">
        <v>119</v>
      </c>
      <c r="H31" s="67" t="s">
        <v>158</v>
      </c>
      <c r="I31" s="67" t="s">
        <v>216</v>
      </c>
      <c r="J31" s="69">
        <v>9262</v>
      </c>
      <c r="K31" s="67" t="s">
        <v>217</v>
      </c>
      <c r="L31" s="67" t="s">
        <v>181</v>
      </c>
      <c r="M31" s="67" t="s">
        <v>171</v>
      </c>
      <c r="N31" s="69">
        <v>2024</v>
      </c>
      <c r="O31" s="76">
        <v>0.57999999999999996</v>
      </c>
      <c r="P31" s="76">
        <v>0.57999999999999996</v>
      </c>
      <c r="Q31" s="70">
        <f t="shared" si="5"/>
        <v>1.1599999999999999</v>
      </c>
      <c r="R31" s="71"/>
      <c r="S31" s="71"/>
      <c r="T31" s="71"/>
      <c r="U31" s="113"/>
      <c r="V31" s="113"/>
      <c r="W31" s="61"/>
      <c r="X31" s="61"/>
      <c r="Y31" s="61"/>
      <c r="Z31" s="61"/>
      <c r="AA31" s="61"/>
    </row>
    <row r="32" spans="1:27" ht="17.25" customHeight="1" x14ac:dyDescent="0.15">
      <c r="A32" s="66"/>
      <c r="B32" s="67"/>
      <c r="C32" s="67"/>
      <c r="D32" s="78">
        <v>25</v>
      </c>
      <c r="E32" s="67" t="s">
        <v>215</v>
      </c>
      <c r="F32" s="67" t="s">
        <v>157</v>
      </c>
      <c r="G32" s="67" t="s">
        <v>119</v>
      </c>
      <c r="H32" s="67" t="s">
        <v>158</v>
      </c>
      <c r="I32" s="67" t="s">
        <v>216</v>
      </c>
      <c r="J32" s="69">
        <v>9262</v>
      </c>
      <c r="K32" s="67" t="s">
        <v>217</v>
      </c>
      <c r="L32" s="67" t="s">
        <v>181</v>
      </c>
      <c r="M32" s="67" t="s">
        <v>171</v>
      </c>
      <c r="N32" s="69">
        <v>2024</v>
      </c>
      <c r="O32" s="76">
        <v>-0.22</v>
      </c>
      <c r="P32" s="76">
        <v>0</v>
      </c>
      <c r="Q32" s="70">
        <f t="shared" si="5"/>
        <v>-0.22</v>
      </c>
      <c r="R32" s="71"/>
      <c r="S32" s="71"/>
      <c r="T32" s="71"/>
      <c r="U32" s="113"/>
      <c r="V32" s="113"/>
      <c r="W32" s="61"/>
      <c r="X32" s="61"/>
      <c r="Y32" s="61"/>
      <c r="Z32" s="61"/>
      <c r="AA32" s="61"/>
    </row>
    <row r="33" spans="1:27" ht="17.25" customHeight="1" x14ac:dyDescent="0.15">
      <c r="A33" s="66"/>
      <c r="B33" s="67"/>
      <c r="C33" s="67"/>
      <c r="D33" s="68" t="s">
        <v>220</v>
      </c>
      <c r="E33" s="67" t="s">
        <v>215</v>
      </c>
      <c r="F33" s="67" t="s">
        <v>157</v>
      </c>
      <c r="G33" s="67" t="s">
        <v>119</v>
      </c>
      <c r="H33" s="67" t="s">
        <v>158</v>
      </c>
      <c r="I33" s="67" t="s">
        <v>216</v>
      </c>
      <c r="J33" s="69">
        <v>9262</v>
      </c>
      <c r="K33" s="67" t="s">
        <v>217</v>
      </c>
      <c r="L33" s="67" t="s">
        <v>181</v>
      </c>
      <c r="M33" s="67" t="s">
        <v>207</v>
      </c>
      <c r="N33" s="69">
        <v>2024</v>
      </c>
      <c r="O33" s="70">
        <v>615.38</v>
      </c>
      <c r="P33" s="70">
        <v>615.38</v>
      </c>
      <c r="Q33" s="70">
        <f t="shared" si="5"/>
        <v>1230.76</v>
      </c>
      <c r="R33" s="71"/>
      <c r="S33" s="71"/>
      <c r="T33" s="71"/>
      <c r="U33" s="113"/>
      <c r="V33" s="113"/>
      <c r="W33" s="61"/>
      <c r="X33" s="61"/>
      <c r="Y33" s="61"/>
      <c r="Z33" s="61"/>
      <c r="AA33" s="61"/>
    </row>
    <row r="34" spans="1:27" ht="17.25" customHeight="1" x14ac:dyDescent="0.15">
      <c r="A34" s="66"/>
      <c r="B34" s="67"/>
      <c r="C34" s="67"/>
      <c r="D34" s="68" t="s">
        <v>220</v>
      </c>
      <c r="E34" s="67" t="s">
        <v>215</v>
      </c>
      <c r="F34" s="67" t="s">
        <v>157</v>
      </c>
      <c r="G34" s="67" t="s">
        <v>119</v>
      </c>
      <c r="H34" s="67" t="s">
        <v>158</v>
      </c>
      <c r="I34" s="67" t="s">
        <v>216</v>
      </c>
      <c r="J34" s="69">
        <v>9262</v>
      </c>
      <c r="K34" s="67" t="s">
        <v>217</v>
      </c>
      <c r="L34" s="67" t="s">
        <v>181</v>
      </c>
      <c r="M34" s="67" t="s">
        <v>207</v>
      </c>
      <c r="N34" s="69">
        <v>2024</v>
      </c>
      <c r="O34" s="70">
        <v>548.02</v>
      </c>
      <c r="P34" s="70">
        <v>548.02</v>
      </c>
      <c r="Q34" s="70">
        <f t="shared" si="5"/>
        <v>1096.04</v>
      </c>
      <c r="R34" s="71"/>
      <c r="S34" s="71"/>
      <c r="T34" s="71"/>
      <c r="U34" s="113"/>
      <c r="V34" s="113"/>
      <c r="W34" s="61"/>
      <c r="X34" s="61"/>
      <c r="Y34" s="61"/>
      <c r="Z34" s="61"/>
      <c r="AA34" s="61"/>
    </row>
    <row r="35" spans="1:27" ht="17.25" customHeight="1" x14ac:dyDescent="0.15">
      <c r="A35" s="66"/>
      <c r="B35" s="67"/>
      <c r="C35" s="67"/>
      <c r="D35" s="68" t="s">
        <v>220</v>
      </c>
      <c r="E35" s="67" t="s">
        <v>215</v>
      </c>
      <c r="F35" s="67" t="s">
        <v>157</v>
      </c>
      <c r="G35" s="67" t="s">
        <v>119</v>
      </c>
      <c r="H35" s="67" t="s">
        <v>158</v>
      </c>
      <c r="I35" s="67" t="s">
        <v>216</v>
      </c>
      <c r="J35" s="69">
        <v>9262</v>
      </c>
      <c r="K35" s="67" t="s">
        <v>217</v>
      </c>
      <c r="L35" s="67" t="s">
        <v>181</v>
      </c>
      <c r="M35" s="67" t="s">
        <v>207</v>
      </c>
      <c r="N35" s="69">
        <v>2024</v>
      </c>
      <c r="O35" s="70">
        <v>-0.16</v>
      </c>
      <c r="P35" s="70">
        <v>0</v>
      </c>
      <c r="Q35" s="70">
        <f t="shared" si="5"/>
        <v>-0.16</v>
      </c>
      <c r="R35" s="71">
        <v>622.47</v>
      </c>
      <c r="S35" s="71">
        <v>622.47</v>
      </c>
      <c r="T35" s="71">
        <v>1244.94</v>
      </c>
      <c r="U35" s="113"/>
      <c r="V35" s="113"/>
      <c r="W35" s="61"/>
      <c r="X35" s="61"/>
      <c r="Y35" s="61"/>
      <c r="Z35" s="61"/>
      <c r="AA35" s="61"/>
    </row>
    <row r="36" spans="1:27" ht="17.25" customHeight="1" x14ac:dyDescent="0.15">
      <c r="A36" s="66"/>
      <c r="B36" s="67"/>
      <c r="C36" s="67"/>
      <c r="D36" s="68" t="s">
        <v>220</v>
      </c>
      <c r="E36" s="67" t="s">
        <v>215</v>
      </c>
      <c r="F36" s="67" t="s">
        <v>157</v>
      </c>
      <c r="G36" s="67" t="s">
        <v>119</v>
      </c>
      <c r="H36" s="67" t="s">
        <v>158</v>
      </c>
      <c r="I36" s="67" t="s">
        <v>216</v>
      </c>
      <c r="J36" s="69">
        <v>9262</v>
      </c>
      <c r="K36" s="67" t="s">
        <v>217</v>
      </c>
      <c r="L36" s="67" t="s">
        <v>181</v>
      </c>
      <c r="M36" s="67" t="s">
        <v>207</v>
      </c>
      <c r="N36" s="69">
        <v>2024</v>
      </c>
      <c r="O36" s="70">
        <v>7.09</v>
      </c>
      <c r="P36" s="70">
        <v>7.09</v>
      </c>
      <c r="Q36" s="70">
        <f t="shared" si="5"/>
        <v>14.18</v>
      </c>
      <c r="R36" s="71"/>
      <c r="S36" s="71"/>
      <c r="T36" s="71"/>
      <c r="U36" s="113"/>
      <c r="V36" s="113"/>
      <c r="W36" s="61"/>
      <c r="X36" s="61"/>
      <c r="Y36" s="61"/>
      <c r="Z36" s="61"/>
      <c r="AA36" s="61"/>
    </row>
    <row r="37" spans="1:27" ht="17.25" customHeight="1" x14ac:dyDescent="0.15">
      <c r="A37" s="66"/>
      <c r="B37" s="67"/>
      <c r="C37" s="67"/>
      <c r="D37" s="68" t="s">
        <v>220</v>
      </c>
      <c r="E37" s="67" t="s">
        <v>215</v>
      </c>
      <c r="F37" s="67" t="s">
        <v>157</v>
      </c>
      <c r="G37" s="67" t="s">
        <v>119</v>
      </c>
      <c r="H37" s="67" t="s">
        <v>158</v>
      </c>
      <c r="I37" s="67" t="s">
        <v>216</v>
      </c>
      <c r="J37" s="69">
        <v>9262</v>
      </c>
      <c r="K37" s="67" t="s">
        <v>217</v>
      </c>
      <c r="L37" s="67" t="s">
        <v>181</v>
      </c>
      <c r="M37" s="67" t="s">
        <v>207</v>
      </c>
      <c r="N37" s="69">
        <v>2024</v>
      </c>
      <c r="O37" s="70">
        <v>0.97</v>
      </c>
      <c r="P37" s="70">
        <v>0.97</v>
      </c>
      <c r="Q37" s="70">
        <f t="shared" si="5"/>
        <v>1.94</v>
      </c>
      <c r="R37" s="71"/>
      <c r="S37" s="71"/>
      <c r="T37" s="71"/>
      <c r="U37" s="113"/>
      <c r="V37" s="113"/>
      <c r="W37" s="61"/>
      <c r="X37" s="61"/>
      <c r="Y37" s="61"/>
      <c r="Z37" s="61"/>
      <c r="AA37" s="61"/>
    </row>
    <row r="38" spans="1:27" ht="17.25" customHeight="1" x14ac:dyDescent="0.15">
      <c r="A38" s="66" t="s">
        <v>152</v>
      </c>
      <c r="B38" s="67" t="s">
        <v>153</v>
      </c>
      <c r="C38" s="67" t="s">
        <v>175</v>
      </c>
      <c r="D38" s="68" t="s">
        <v>221</v>
      </c>
      <c r="E38" s="67" t="s">
        <v>215</v>
      </c>
      <c r="F38" s="67" t="s">
        <v>157</v>
      </c>
      <c r="G38" s="67" t="s">
        <v>119</v>
      </c>
      <c r="H38" s="67" t="s">
        <v>158</v>
      </c>
      <c r="I38" s="67" t="s">
        <v>216</v>
      </c>
      <c r="J38" s="69">
        <v>9262</v>
      </c>
      <c r="K38" s="67" t="s">
        <v>217</v>
      </c>
      <c r="L38" s="67" t="s">
        <v>181</v>
      </c>
      <c r="M38" s="67" t="s">
        <v>209</v>
      </c>
      <c r="N38" s="69">
        <v>2024</v>
      </c>
      <c r="O38" s="70">
        <v>548.97</v>
      </c>
      <c r="P38" s="70">
        <v>548.97</v>
      </c>
      <c r="Q38" s="70">
        <f t="shared" si="5"/>
        <v>1097.94</v>
      </c>
      <c r="R38" s="71">
        <v>548.98</v>
      </c>
      <c r="S38" s="71">
        <v>548.98</v>
      </c>
      <c r="T38" s="71">
        <v>1097.96</v>
      </c>
      <c r="U38" s="113"/>
      <c r="V38" s="113"/>
      <c r="W38" s="61"/>
      <c r="X38" s="61"/>
      <c r="Y38" s="61"/>
      <c r="Z38" s="61"/>
      <c r="AA38" s="61"/>
    </row>
    <row r="39" spans="1:27" ht="17.25" customHeight="1" x14ac:dyDescent="0.15">
      <c r="A39" s="66"/>
      <c r="B39" s="67"/>
      <c r="C39" s="67"/>
      <c r="D39" s="68" t="s">
        <v>221</v>
      </c>
      <c r="E39" s="67" t="s">
        <v>215</v>
      </c>
      <c r="F39" s="67" t="s">
        <v>157</v>
      </c>
      <c r="G39" s="67" t="s">
        <v>119</v>
      </c>
      <c r="H39" s="67" t="s">
        <v>158</v>
      </c>
      <c r="I39" s="67" t="s">
        <v>216</v>
      </c>
      <c r="J39" s="69">
        <v>9262</v>
      </c>
      <c r="K39" s="67" t="s">
        <v>217</v>
      </c>
      <c r="L39" s="67" t="s">
        <v>181</v>
      </c>
      <c r="M39" s="67" t="s">
        <v>209</v>
      </c>
      <c r="N39" s="69">
        <v>2024</v>
      </c>
      <c r="O39" s="70">
        <v>609.92999999999995</v>
      </c>
      <c r="P39" s="70">
        <v>609.92999999999995</v>
      </c>
      <c r="Q39" s="70">
        <f t="shared" si="5"/>
        <v>1219.8599999999999</v>
      </c>
      <c r="R39" s="71">
        <v>622.5</v>
      </c>
      <c r="S39" s="71">
        <v>622.5</v>
      </c>
      <c r="T39" s="71">
        <v>1245</v>
      </c>
      <c r="U39" s="113"/>
      <c r="V39" s="113"/>
      <c r="W39" s="61"/>
      <c r="X39" s="61"/>
      <c r="Y39" s="61"/>
      <c r="Z39" s="61"/>
      <c r="AA39" s="61"/>
    </row>
    <row r="40" spans="1:27" ht="17.25" customHeight="1" x14ac:dyDescent="0.15">
      <c r="A40" s="66"/>
      <c r="B40" s="67"/>
      <c r="C40" s="67"/>
      <c r="D40" s="68" t="s">
        <v>221</v>
      </c>
      <c r="E40" s="67" t="s">
        <v>215</v>
      </c>
      <c r="F40" s="67" t="s">
        <v>157</v>
      </c>
      <c r="G40" s="67" t="s">
        <v>119</v>
      </c>
      <c r="H40" s="67" t="s">
        <v>158</v>
      </c>
      <c r="I40" s="67" t="s">
        <v>216</v>
      </c>
      <c r="J40" s="69">
        <v>9262</v>
      </c>
      <c r="K40" s="67" t="s">
        <v>217</v>
      </c>
      <c r="L40" s="67" t="s">
        <v>181</v>
      </c>
      <c r="M40" s="67" t="s">
        <v>209</v>
      </c>
      <c r="N40" s="69">
        <v>2024</v>
      </c>
      <c r="O40" s="70">
        <v>-0.06</v>
      </c>
      <c r="P40" s="70">
        <v>0</v>
      </c>
      <c r="Q40" s="70">
        <f t="shared" si="5"/>
        <v>-0.06</v>
      </c>
      <c r="R40" s="71"/>
      <c r="S40" s="71"/>
      <c r="T40" s="71"/>
      <c r="U40" s="113"/>
      <c r="V40" s="113"/>
      <c r="W40" s="61"/>
      <c r="X40" s="61"/>
      <c r="Y40" s="61"/>
      <c r="Z40" s="61"/>
      <c r="AA40" s="61"/>
    </row>
    <row r="41" spans="1:27" ht="17.25" customHeight="1" x14ac:dyDescent="0.15">
      <c r="A41" s="66" t="s">
        <v>152</v>
      </c>
      <c r="B41" s="67" t="s">
        <v>153</v>
      </c>
      <c r="C41" s="67" t="s">
        <v>175</v>
      </c>
      <c r="D41" s="68" t="s">
        <v>221</v>
      </c>
      <c r="E41" s="67" t="s">
        <v>215</v>
      </c>
      <c r="F41" s="67" t="s">
        <v>157</v>
      </c>
      <c r="G41" s="67" t="s">
        <v>119</v>
      </c>
      <c r="H41" s="67" t="s">
        <v>158</v>
      </c>
      <c r="I41" s="67" t="s">
        <v>216</v>
      </c>
      <c r="J41" s="69">
        <v>9262</v>
      </c>
      <c r="K41" s="67" t="s">
        <v>217</v>
      </c>
      <c r="L41" s="67" t="s">
        <v>181</v>
      </c>
      <c r="M41" s="67" t="s">
        <v>209</v>
      </c>
      <c r="N41" s="69">
        <v>2024</v>
      </c>
      <c r="O41" s="70">
        <v>12.57</v>
      </c>
      <c r="P41" s="70">
        <v>12.57</v>
      </c>
      <c r="Q41" s="70">
        <f t="shared" si="5"/>
        <v>25.14</v>
      </c>
      <c r="R41" s="71"/>
      <c r="S41" s="71"/>
      <c r="T41" s="71"/>
      <c r="U41" s="113"/>
      <c r="V41" s="113"/>
      <c r="W41" s="61"/>
      <c r="X41" s="61"/>
      <c r="Y41" s="61"/>
      <c r="Z41" s="61"/>
      <c r="AA41" s="61"/>
    </row>
    <row r="42" spans="1:27" ht="17.25" customHeight="1" x14ac:dyDescent="0.15">
      <c r="A42" s="66" t="s">
        <v>152</v>
      </c>
      <c r="B42" s="67" t="s">
        <v>153</v>
      </c>
      <c r="C42" s="67" t="s">
        <v>175</v>
      </c>
      <c r="D42" s="68" t="s">
        <v>221</v>
      </c>
      <c r="E42" s="67" t="s">
        <v>215</v>
      </c>
      <c r="F42" s="67" t="s">
        <v>157</v>
      </c>
      <c r="G42" s="67" t="s">
        <v>119</v>
      </c>
      <c r="H42" s="67" t="s">
        <v>158</v>
      </c>
      <c r="I42" s="67" t="s">
        <v>216</v>
      </c>
      <c r="J42" s="69">
        <v>9262</v>
      </c>
      <c r="K42" s="67" t="s">
        <v>217</v>
      </c>
      <c r="L42" s="67" t="s">
        <v>181</v>
      </c>
      <c r="M42" s="67" t="s">
        <v>209</v>
      </c>
      <c r="N42" s="69">
        <v>2024</v>
      </c>
      <c r="O42" s="70">
        <v>0.01</v>
      </c>
      <c r="P42" s="70">
        <v>0.01</v>
      </c>
      <c r="Q42" s="70">
        <f t="shared" si="5"/>
        <v>0.02</v>
      </c>
      <c r="R42" s="71"/>
      <c r="S42" s="71"/>
      <c r="T42" s="71"/>
      <c r="U42" s="113"/>
      <c r="V42" s="113"/>
      <c r="W42" s="61"/>
      <c r="X42" s="61"/>
      <c r="Y42" s="61"/>
      <c r="Z42" s="61"/>
      <c r="AA42" s="61"/>
    </row>
    <row r="43" spans="1:27" ht="17.25" customHeight="1" x14ac:dyDescent="0.15">
      <c r="A43" s="66"/>
      <c r="B43" s="67"/>
      <c r="C43" s="67"/>
      <c r="D43" s="68" t="s">
        <v>221</v>
      </c>
      <c r="E43" s="67" t="s">
        <v>215</v>
      </c>
      <c r="F43" s="67" t="s">
        <v>157</v>
      </c>
      <c r="G43" s="67" t="s">
        <v>119</v>
      </c>
      <c r="H43" s="67" t="s">
        <v>158</v>
      </c>
      <c r="I43" s="67" t="s">
        <v>216</v>
      </c>
      <c r="J43" s="69">
        <v>9262</v>
      </c>
      <c r="K43" s="67" t="s">
        <v>217</v>
      </c>
      <c r="L43" s="67" t="s">
        <v>181</v>
      </c>
      <c r="M43" s="67" t="s">
        <v>209</v>
      </c>
      <c r="N43" s="69">
        <v>2024</v>
      </c>
      <c r="O43" s="70">
        <v>-0.13</v>
      </c>
      <c r="P43" s="70">
        <v>0</v>
      </c>
      <c r="Q43" s="70">
        <f t="shared" si="5"/>
        <v>-0.13</v>
      </c>
      <c r="R43" s="71"/>
      <c r="S43" s="71"/>
      <c r="T43" s="71"/>
      <c r="U43" s="113"/>
      <c r="V43" s="113"/>
      <c r="W43" s="61"/>
      <c r="X43" s="61"/>
      <c r="Y43" s="61"/>
      <c r="Z43" s="61"/>
      <c r="AA43" s="61"/>
    </row>
    <row r="44" spans="1:27" ht="40" customHeight="1" x14ac:dyDescent="0.15">
      <c r="A44" s="66"/>
      <c r="B44" s="67"/>
      <c r="C44" s="67"/>
      <c r="D44" s="68" t="s">
        <v>222</v>
      </c>
      <c r="E44" s="67" t="s">
        <v>215</v>
      </c>
      <c r="F44" s="67" t="s">
        <v>157</v>
      </c>
      <c r="G44" s="67" t="s">
        <v>119</v>
      </c>
      <c r="H44" s="67" t="s">
        <v>158</v>
      </c>
      <c r="I44" s="67" t="s">
        <v>216</v>
      </c>
      <c r="J44" s="69">
        <v>9262</v>
      </c>
      <c r="K44" s="67" t="s">
        <v>217</v>
      </c>
      <c r="L44" s="67" t="s">
        <v>181</v>
      </c>
      <c r="M44" s="67" t="s">
        <v>195</v>
      </c>
      <c r="N44" s="69">
        <v>2024</v>
      </c>
      <c r="O44" s="70">
        <v>548.89</v>
      </c>
      <c r="P44" s="70">
        <v>548.89</v>
      </c>
      <c r="Q44" s="70">
        <f t="shared" si="5"/>
        <v>1097.78</v>
      </c>
      <c r="R44" s="71">
        <v>548.98</v>
      </c>
      <c r="S44" s="71">
        <v>548.98</v>
      </c>
      <c r="T44" s="71">
        <v>1097.96</v>
      </c>
      <c r="U44" s="113" t="s">
        <v>223</v>
      </c>
      <c r="V44" s="113"/>
      <c r="W44" s="61"/>
      <c r="X44" s="61"/>
      <c r="Y44" s="61"/>
      <c r="Z44" s="61"/>
      <c r="AA44" s="61"/>
    </row>
    <row r="45" spans="1:27" ht="17.25" customHeight="1" x14ac:dyDescent="0.15">
      <c r="A45" s="66"/>
      <c r="B45" s="67"/>
      <c r="C45" s="67"/>
      <c r="D45" s="68" t="s">
        <v>222</v>
      </c>
      <c r="E45" s="67" t="s">
        <v>215</v>
      </c>
      <c r="F45" s="67" t="s">
        <v>157</v>
      </c>
      <c r="G45" s="67" t="s">
        <v>119</v>
      </c>
      <c r="H45" s="67" t="s">
        <v>158</v>
      </c>
      <c r="I45" s="67" t="s">
        <v>216</v>
      </c>
      <c r="J45" s="69">
        <v>9262</v>
      </c>
      <c r="K45" s="67" t="s">
        <v>217</v>
      </c>
      <c r="L45" s="67" t="s">
        <v>181</v>
      </c>
      <c r="M45" s="67" t="s">
        <v>195</v>
      </c>
      <c r="N45" s="69">
        <v>2024</v>
      </c>
      <c r="O45" s="70">
        <v>586.12</v>
      </c>
      <c r="P45" s="70">
        <v>586.12</v>
      </c>
      <c r="Q45" s="70">
        <f t="shared" si="5"/>
        <v>1172.24</v>
      </c>
      <c r="R45" s="71">
        <v>622.44000000000005</v>
      </c>
      <c r="S45" s="71">
        <v>622.44000000000005</v>
      </c>
      <c r="T45" s="71">
        <v>1244.8800000000001</v>
      </c>
      <c r="U45" s="113"/>
      <c r="V45" s="113"/>
      <c r="W45" s="61"/>
      <c r="X45" s="61"/>
      <c r="Y45" s="61"/>
      <c r="Z45" s="61"/>
      <c r="AA45" s="61"/>
    </row>
    <row r="46" spans="1:27" ht="17.25" customHeight="1" x14ac:dyDescent="0.15">
      <c r="A46" s="66"/>
      <c r="B46" s="67"/>
      <c r="C46" s="67"/>
      <c r="D46" s="68" t="s">
        <v>222</v>
      </c>
      <c r="E46" s="67" t="s">
        <v>215</v>
      </c>
      <c r="F46" s="67" t="s">
        <v>157</v>
      </c>
      <c r="G46" s="67" t="s">
        <v>119</v>
      </c>
      <c r="H46" s="67" t="s">
        <v>158</v>
      </c>
      <c r="I46" s="67" t="s">
        <v>216</v>
      </c>
      <c r="J46" s="69">
        <v>9262</v>
      </c>
      <c r="K46" s="67" t="s">
        <v>217</v>
      </c>
      <c r="L46" s="67" t="s">
        <v>181</v>
      </c>
      <c r="M46" s="67" t="s">
        <v>195</v>
      </c>
      <c r="N46" s="69">
        <v>2024</v>
      </c>
      <c r="O46" s="70">
        <v>36.32</v>
      </c>
      <c r="P46" s="70">
        <v>36.32</v>
      </c>
      <c r="Q46" s="70">
        <f t="shared" si="5"/>
        <v>72.64</v>
      </c>
      <c r="R46" s="71"/>
      <c r="S46" s="71"/>
      <c r="T46" s="71"/>
      <c r="U46" s="113"/>
      <c r="V46" s="113"/>
      <c r="W46" s="61"/>
      <c r="X46" s="61"/>
      <c r="Y46" s="61"/>
      <c r="Z46" s="61"/>
      <c r="AA46" s="61"/>
    </row>
    <row r="47" spans="1:27" ht="17.25" customHeight="1" x14ac:dyDescent="0.15">
      <c r="A47" s="66" t="s">
        <v>152</v>
      </c>
      <c r="B47" s="67" t="s">
        <v>153</v>
      </c>
      <c r="C47" s="67" t="s">
        <v>175</v>
      </c>
      <c r="D47" s="68" t="s">
        <v>222</v>
      </c>
      <c r="E47" s="67" t="s">
        <v>215</v>
      </c>
      <c r="F47" s="67" t="s">
        <v>157</v>
      </c>
      <c r="G47" s="67" t="s">
        <v>119</v>
      </c>
      <c r="H47" s="67" t="s">
        <v>158</v>
      </c>
      <c r="I47" s="67" t="s">
        <v>216</v>
      </c>
      <c r="J47" s="69">
        <v>9262</v>
      </c>
      <c r="K47" s="67" t="s">
        <v>217</v>
      </c>
      <c r="L47" s="67" t="s">
        <v>181</v>
      </c>
      <c r="M47" s="67" t="s">
        <v>195</v>
      </c>
      <c r="N47" s="69">
        <v>2024</v>
      </c>
      <c r="O47" s="70">
        <v>0.09</v>
      </c>
      <c r="P47" s="70">
        <v>0.09</v>
      </c>
      <c r="Q47" s="70">
        <f t="shared" si="5"/>
        <v>0.18</v>
      </c>
      <c r="R47" s="71"/>
      <c r="S47" s="71"/>
      <c r="T47" s="71"/>
      <c r="U47" s="113"/>
      <c r="V47" s="113"/>
      <c r="W47" s="61"/>
      <c r="X47" s="61"/>
      <c r="Y47" s="61"/>
      <c r="Z47" s="61"/>
      <c r="AA47" s="61"/>
    </row>
    <row r="48" spans="1:27" ht="17.25" customHeight="1" x14ac:dyDescent="0.15">
      <c r="A48" s="66" t="s">
        <v>152</v>
      </c>
      <c r="B48" s="67" t="s">
        <v>153</v>
      </c>
      <c r="C48" s="67" t="s">
        <v>175</v>
      </c>
      <c r="D48" s="68" t="s">
        <v>224</v>
      </c>
      <c r="E48" s="67" t="s">
        <v>215</v>
      </c>
      <c r="F48" s="67" t="s">
        <v>157</v>
      </c>
      <c r="G48" s="67" t="s">
        <v>119</v>
      </c>
      <c r="H48" s="67" t="s">
        <v>158</v>
      </c>
      <c r="I48" s="67" t="s">
        <v>216</v>
      </c>
      <c r="J48" s="69">
        <v>9262</v>
      </c>
      <c r="K48" s="67" t="s">
        <v>217</v>
      </c>
      <c r="L48" s="67" t="s">
        <v>181</v>
      </c>
      <c r="M48" s="67" t="s">
        <v>197</v>
      </c>
      <c r="N48" s="69">
        <v>2024</v>
      </c>
      <c r="O48" s="70">
        <v>600.89</v>
      </c>
      <c r="P48" s="70">
        <v>600.89</v>
      </c>
      <c r="Q48" s="70">
        <f t="shared" si="5"/>
        <v>1201.78</v>
      </c>
      <c r="R48" s="71"/>
      <c r="S48" s="71"/>
      <c r="T48" s="71"/>
      <c r="U48" s="113"/>
      <c r="V48" s="113"/>
      <c r="W48" s="61"/>
      <c r="X48" s="61"/>
      <c r="Y48" s="61"/>
      <c r="Z48" s="61"/>
      <c r="AA48" s="61"/>
    </row>
    <row r="49" spans="1:27" ht="17.25" customHeight="1" x14ac:dyDescent="0.15">
      <c r="A49" s="66"/>
      <c r="B49" s="67"/>
      <c r="C49" s="67"/>
      <c r="D49" s="68" t="s">
        <v>224</v>
      </c>
      <c r="E49" s="67" t="s">
        <v>215</v>
      </c>
      <c r="F49" s="67" t="s">
        <v>157</v>
      </c>
      <c r="G49" s="67" t="s">
        <v>119</v>
      </c>
      <c r="H49" s="67" t="s">
        <v>158</v>
      </c>
      <c r="I49" s="67" t="s">
        <v>216</v>
      </c>
      <c r="J49" s="69">
        <v>9262</v>
      </c>
      <c r="K49" s="67" t="s">
        <v>217</v>
      </c>
      <c r="L49" s="67" t="s">
        <v>181</v>
      </c>
      <c r="M49" s="67" t="s">
        <v>197</v>
      </c>
      <c r="N49" s="69">
        <v>2024</v>
      </c>
      <c r="O49" s="70">
        <v>548.91</v>
      </c>
      <c r="P49" s="70">
        <v>548.91</v>
      </c>
      <c r="Q49" s="70">
        <f t="shared" si="5"/>
        <v>1097.82</v>
      </c>
      <c r="R49" s="71">
        <v>549</v>
      </c>
      <c r="S49" s="71">
        <v>549</v>
      </c>
      <c r="T49" s="71">
        <v>1098</v>
      </c>
      <c r="U49" s="113"/>
      <c r="V49" s="113"/>
      <c r="W49" s="61"/>
      <c r="X49" s="61"/>
      <c r="Y49" s="61"/>
      <c r="Z49" s="61"/>
      <c r="AA49" s="61"/>
    </row>
    <row r="50" spans="1:27" ht="17.25" customHeight="1" x14ac:dyDescent="0.15">
      <c r="A50" s="66"/>
      <c r="B50" s="67"/>
      <c r="C50" s="67"/>
      <c r="D50" s="68" t="s">
        <v>224</v>
      </c>
      <c r="E50" s="67" t="s">
        <v>215</v>
      </c>
      <c r="F50" s="67" t="s">
        <v>157</v>
      </c>
      <c r="G50" s="67" t="s">
        <v>119</v>
      </c>
      <c r="H50" s="67" t="s">
        <v>158</v>
      </c>
      <c r="I50" s="67" t="s">
        <v>216</v>
      </c>
      <c r="J50" s="69">
        <v>9262</v>
      </c>
      <c r="K50" s="67" t="s">
        <v>217</v>
      </c>
      <c r="L50" s="67" t="s">
        <v>181</v>
      </c>
      <c r="M50" s="67" t="s">
        <v>197</v>
      </c>
      <c r="N50" s="69">
        <v>2024</v>
      </c>
      <c r="O50" s="70">
        <v>21.56</v>
      </c>
      <c r="P50" s="70">
        <v>21.56</v>
      </c>
      <c r="Q50" s="70">
        <f t="shared" si="5"/>
        <v>43.12</v>
      </c>
      <c r="R50" s="71">
        <v>622.5</v>
      </c>
      <c r="S50" s="71">
        <v>622.5</v>
      </c>
      <c r="T50" s="71">
        <v>1245</v>
      </c>
      <c r="U50" s="113"/>
      <c r="V50" s="113"/>
      <c r="W50" s="61"/>
      <c r="X50" s="61"/>
      <c r="Y50" s="61"/>
      <c r="Z50" s="61"/>
      <c r="AA50" s="61"/>
    </row>
    <row r="51" spans="1:27" ht="17.25" customHeight="1" x14ac:dyDescent="0.15">
      <c r="A51" s="66"/>
      <c r="B51" s="67"/>
      <c r="C51" s="67"/>
      <c r="D51" s="68" t="s">
        <v>224</v>
      </c>
      <c r="E51" s="67" t="s">
        <v>215</v>
      </c>
      <c r="F51" s="67" t="s">
        <v>157</v>
      </c>
      <c r="G51" s="67" t="s">
        <v>119</v>
      </c>
      <c r="H51" s="67" t="s">
        <v>158</v>
      </c>
      <c r="I51" s="67" t="s">
        <v>216</v>
      </c>
      <c r="J51" s="69">
        <v>9262</v>
      </c>
      <c r="K51" s="67" t="s">
        <v>217</v>
      </c>
      <c r="L51" s="67" t="s">
        <v>181</v>
      </c>
      <c r="M51" s="68" t="s">
        <v>197</v>
      </c>
      <c r="N51" s="69">
        <v>2024</v>
      </c>
      <c r="O51" s="70">
        <v>7.0000000000000007E-2</v>
      </c>
      <c r="P51" s="70">
        <v>7.0000000000000007E-2</v>
      </c>
      <c r="Q51" s="70">
        <f t="shared" si="5"/>
        <v>0.14000000000000001</v>
      </c>
      <c r="R51" s="71"/>
      <c r="S51" s="71"/>
      <c r="T51" s="71"/>
      <c r="U51" s="113"/>
      <c r="V51" s="113"/>
      <c r="W51" s="61"/>
      <c r="X51" s="61"/>
      <c r="Y51" s="61"/>
      <c r="Z51" s="61"/>
      <c r="AA51" s="61"/>
    </row>
    <row r="52" spans="1:27" ht="17.25" customHeight="1" x14ac:dyDescent="0.15">
      <c r="A52" s="66" t="s">
        <v>152</v>
      </c>
      <c r="B52" s="67" t="s">
        <v>153</v>
      </c>
      <c r="C52" s="67" t="s">
        <v>175</v>
      </c>
      <c r="D52" s="68" t="s">
        <v>224</v>
      </c>
      <c r="E52" s="67" t="s">
        <v>215</v>
      </c>
      <c r="F52" s="67" t="s">
        <v>157</v>
      </c>
      <c r="G52" s="67" t="s">
        <v>119</v>
      </c>
      <c r="H52" s="67" t="s">
        <v>158</v>
      </c>
      <c r="I52" s="67" t="s">
        <v>216</v>
      </c>
      <c r="J52" s="69">
        <v>9262</v>
      </c>
      <c r="K52" s="67" t="s">
        <v>217</v>
      </c>
      <c r="L52" s="67" t="s">
        <v>181</v>
      </c>
      <c r="M52" s="67" t="s">
        <v>197</v>
      </c>
      <c r="N52" s="69">
        <v>2024</v>
      </c>
      <c r="O52" s="70">
        <v>-0.28999999999999998</v>
      </c>
      <c r="P52" s="70">
        <v>0</v>
      </c>
      <c r="Q52" s="70">
        <f t="shared" si="5"/>
        <v>-0.28999999999999998</v>
      </c>
      <c r="R52" s="71"/>
      <c r="S52" s="71"/>
      <c r="T52" s="71"/>
      <c r="U52" s="113"/>
      <c r="V52" s="113"/>
      <c r="W52" s="61"/>
      <c r="X52" s="61"/>
      <c r="Y52" s="61"/>
      <c r="Z52" s="61"/>
      <c r="AA52" s="61"/>
    </row>
    <row r="53" spans="1:27" ht="17.25" customHeight="1" x14ac:dyDescent="0.15">
      <c r="A53" s="66" t="s">
        <v>152</v>
      </c>
      <c r="B53" s="67" t="s">
        <v>153</v>
      </c>
      <c r="C53" s="67" t="s">
        <v>175</v>
      </c>
      <c r="D53" s="68" t="s">
        <v>225</v>
      </c>
      <c r="E53" s="67" t="s">
        <v>215</v>
      </c>
      <c r="F53" s="67" t="s">
        <v>157</v>
      </c>
      <c r="G53" s="67" t="s">
        <v>119</v>
      </c>
      <c r="H53" s="67" t="s">
        <v>158</v>
      </c>
      <c r="I53" s="67" t="s">
        <v>216</v>
      </c>
      <c r="J53" s="69">
        <v>9262</v>
      </c>
      <c r="K53" s="67" t="s">
        <v>217</v>
      </c>
      <c r="L53" s="67" t="s">
        <v>181</v>
      </c>
      <c r="M53" s="67" t="s">
        <v>188</v>
      </c>
      <c r="N53" s="69">
        <v>2024</v>
      </c>
      <c r="O53" s="70">
        <v>590.73</v>
      </c>
      <c r="P53" s="70">
        <v>590.73</v>
      </c>
      <c r="Q53" s="70">
        <f t="shared" si="5"/>
        <v>1181.46</v>
      </c>
      <c r="R53" s="71">
        <v>549</v>
      </c>
      <c r="S53" s="71">
        <v>549</v>
      </c>
      <c r="T53" s="71">
        <v>1098</v>
      </c>
      <c r="U53" s="113"/>
      <c r="V53" s="113"/>
      <c r="W53" s="61"/>
      <c r="X53" s="61"/>
      <c r="Y53" s="61"/>
      <c r="Z53" s="61"/>
      <c r="AA53" s="61"/>
    </row>
    <row r="54" spans="1:27" ht="17.25" customHeight="1" x14ac:dyDescent="0.15">
      <c r="A54" s="66"/>
      <c r="B54" s="67"/>
      <c r="C54" s="67"/>
      <c r="D54" s="68" t="s">
        <v>225</v>
      </c>
      <c r="E54" s="67" t="s">
        <v>215</v>
      </c>
      <c r="F54" s="67" t="s">
        <v>157</v>
      </c>
      <c r="G54" s="67" t="s">
        <v>119</v>
      </c>
      <c r="H54" s="67" t="s">
        <v>158</v>
      </c>
      <c r="I54" s="67" t="s">
        <v>216</v>
      </c>
      <c r="J54" s="69">
        <v>9262</v>
      </c>
      <c r="K54" s="67" t="s">
        <v>217</v>
      </c>
      <c r="L54" s="67" t="s">
        <v>181</v>
      </c>
      <c r="M54" s="67" t="s">
        <v>188</v>
      </c>
      <c r="N54" s="69">
        <v>2024</v>
      </c>
      <c r="O54" s="70">
        <v>548.76</v>
      </c>
      <c r="P54" s="70">
        <v>548.76</v>
      </c>
      <c r="Q54" s="70">
        <f t="shared" si="5"/>
        <v>1097.52</v>
      </c>
      <c r="R54" s="71">
        <v>622.5</v>
      </c>
      <c r="S54" s="71">
        <v>622.5</v>
      </c>
      <c r="T54" s="71">
        <v>1245</v>
      </c>
      <c r="U54" s="113"/>
      <c r="V54" s="113"/>
      <c r="W54" s="61"/>
      <c r="X54" s="61"/>
      <c r="Y54" s="61"/>
      <c r="Z54" s="61"/>
      <c r="AA54" s="61"/>
    </row>
    <row r="55" spans="1:27" ht="17.25" customHeight="1" x14ac:dyDescent="0.15">
      <c r="A55" s="66"/>
      <c r="B55" s="67"/>
      <c r="C55" s="67"/>
      <c r="D55" s="68" t="s">
        <v>225</v>
      </c>
      <c r="E55" s="67" t="s">
        <v>215</v>
      </c>
      <c r="F55" s="67" t="s">
        <v>157</v>
      </c>
      <c r="G55" s="67" t="s">
        <v>119</v>
      </c>
      <c r="H55" s="67" t="s">
        <v>158</v>
      </c>
      <c r="I55" s="67" t="s">
        <v>216</v>
      </c>
      <c r="J55" s="69">
        <v>9262</v>
      </c>
      <c r="K55" s="67" t="s">
        <v>217</v>
      </c>
      <c r="L55" s="67" t="s">
        <v>181</v>
      </c>
      <c r="M55" s="67" t="s">
        <v>188</v>
      </c>
      <c r="N55" s="69">
        <v>2024</v>
      </c>
      <c r="O55" s="70">
        <v>31.77</v>
      </c>
      <c r="P55" s="70">
        <v>31.77</v>
      </c>
      <c r="Q55" s="70">
        <f t="shared" si="5"/>
        <v>63.54</v>
      </c>
      <c r="R55" s="71"/>
      <c r="S55" s="71"/>
      <c r="T55" s="71"/>
      <c r="U55" s="113"/>
      <c r="V55" s="113"/>
      <c r="W55" s="61"/>
      <c r="X55" s="61"/>
      <c r="Y55" s="61"/>
      <c r="Z55" s="61"/>
      <c r="AA55" s="61"/>
    </row>
    <row r="56" spans="1:27" ht="17.25" customHeight="1" x14ac:dyDescent="0.15">
      <c r="A56" s="66" t="s">
        <v>152</v>
      </c>
      <c r="B56" s="67" t="s">
        <v>153</v>
      </c>
      <c r="C56" s="67" t="s">
        <v>175</v>
      </c>
      <c r="D56" s="68" t="s">
        <v>225</v>
      </c>
      <c r="E56" s="67" t="s">
        <v>215</v>
      </c>
      <c r="F56" s="67" t="s">
        <v>157</v>
      </c>
      <c r="G56" s="67" t="s">
        <v>119</v>
      </c>
      <c r="H56" s="67" t="s">
        <v>158</v>
      </c>
      <c r="I56" s="67" t="s">
        <v>216</v>
      </c>
      <c r="J56" s="69">
        <v>9262</v>
      </c>
      <c r="K56" s="67" t="s">
        <v>217</v>
      </c>
      <c r="L56" s="67" t="s">
        <v>181</v>
      </c>
      <c r="M56" s="67" t="s">
        <v>188</v>
      </c>
      <c r="N56" s="69">
        <v>2024</v>
      </c>
      <c r="O56" s="70">
        <v>0.24</v>
      </c>
      <c r="P56" s="70">
        <v>0.24</v>
      </c>
      <c r="Q56" s="70">
        <f t="shared" si="5"/>
        <v>0.48</v>
      </c>
      <c r="R56" s="71"/>
      <c r="S56" s="71"/>
      <c r="T56" s="71"/>
      <c r="U56" s="113"/>
      <c r="V56" s="113"/>
      <c r="W56" s="61"/>
      <c r="X56" s="61"/>
      <c r="Y56" s="61"/>
      <c r="Z56" s="61"/>
      <c r="AA56" s="61"/>
    </row>
    <row r="57" spans="1:27" ht="17.25" customHeight="1" x14ac:dyDescent="0.15">
      <c r="A57" s="66" t="s">
        <v>152</v>
      </c>
      <c r="B57" s="67" t="s">
        <v>153</v>
      </c>
      <c r="C57" s="67" t="s">
        <v>175</v>
      </c>
      <c r="D57" s="68" t="s">
        <v>226</v>
      </c>
      <c r="E57" s="67" t="s">
        <v>215</v>
      </c>
      <c r="F57" s="67" t="s">
        <v>157</v>
      </c>
      <c r="G57" s="67" t="s">
        <v>119</v>
      </c>
      <c r="H57" s="67" t="s">
        <v>158</v>
      </c>
      <c r="I57" s="67" t="s">
        <v>216</v>
      </c>
      <c r="J57" s="69">
        <v>9262</v>
      </c>
      <c r="K57" s="67" t="s">
        <v>217</v>
      </c>
      <c r="L57" s="67" t="s">
        <v>181</v>
      </c>
      <c r="M57" s="67" t="s">
        <v>227</v>
      </c>
      <c r="N57" s="69">
        <v>2024</v>
      </c>
      <c r="O57" s="70">
        <v>610.94000000000005</v>
      </c>
      <c r="P57" s="70">
        <v>610.94000000000005</v>
      </c>
      <c r="Q57" s="70">
        <f t="shared" si="5"/>
        <v>1221.8800000000001</v>
      </c>
      <c r="R57" s="71">
        <v>548.99</v>
      </c>
      <c r="S57" s="71">
        <v>548.99</v>
      </c>
      <c r="T57" s="71">
        <v>1097.98</v>
      </c>
      <c r="U57" s="113"/>
      <c r="V57" s="113"/>
      <c r="W57" s="61"/>
      <c r="X57" s="61"/>
      <c r="Y57" s="61"/>
      <c r="Z57" s="61"/>
      <c r="AA57" s="61"/>
    </row>
    <row r="58" spans="1:27" ht="17.25" customHeight="1" x14ac:dyDescent="0.15">
      <c r="A58" s="66"/>
      <c r="B58" s="67"/>
      <c r="C58" s="67"/>
      <c r="D58" s="68" t="s">
        <v>226</v>
      </c>
      <c r="E58" s="67" t="s">
        <v>215</v>
      </c>
      <c r="F58" s="67" t="s">
        <v>157</v>
      </c>
      <c r="G58" s="67" t="s">
        <v>119</v>
      </c>
      <c r="H58" s="67" t="s">
        <v>158</v>
      </c>
      <c r="I58" s="67" t="s">
        <v>216</v>
      </c>
      <c r="J58" s="69">
        <v>9262</v>
      </c>
      <c r="K58" s="67" t="s">
        <v>217</v>
      </c>
      <c r="L58" s="67" t="s">
        <v>181</v>
      </c>
      <c r="M58" s="67" t="s">
        <v>227</v>
      </c>
      <c r="N58" s="69">
        <v>2024</v>
      </c>
      <c r="O58" s="70">
        <v>548.88</v>
      </c>
      <c r="P58" s="70">
        <v>548.88</v>
      </c>
      <c r="Q58" s="70">
        <f t="shared" si="5"/>
        <v>1097.76</v>
      </c>
      <c r="R58" s="71">
        <v>622.5</v>
      </c>
      <c r="S58" s="71">
        <v>622.5</v>
      </c>
      <c r="T58" s="71">
        <v>1245</v>
      </c>
      <c r="U58" s="113"/>
      <c r="V58" s="113"/>
      <c r="W58" s="61"/>
      <c r="X58" s="61"/>
      <c r="Y58" s="61"/>
      <c r="Z58" s="61"/>
      <c r="AA58" s="61"/>
    </row>
    <row r="59" spans="1:27" ht="17.25" customHeight="1" x14ac:dyDescent="0.15">
      <c r="A59" s="66"/>
      <c r="B59" s="67"/>
      <c r="C59" s="67"/>
      <c r="D59" s="68" t="s">
        <v>226</v>
      </c>
      <c r="E59" s="67" t="s">
        <v>215</v>
      </c>
      <c r="F59" s="67" t="s">
        <v>157</v>
      </c>
      <c r="G59" s="67" t="s">
        <v>119</v>
      </c>
      <c r="H59" s="67" t="s">
        <v>158</v>
      </c>
      <c r="I59" s="67" t="s">
        <v>216</v>
      </c>
      <c r="J59" s="69">
        <v>9262</v>
      </c>
      <c r="K59" s="67" t="s">
        <v>217</v>
      </c>
      <c r="L59" s="67" t="s">
        <v>181</v>
      </c>
      <c r="M59" s="67" t="s">
        <v>227</v>
      </c>
      <c r="N59" s="69">
        <v>2024</v>
      </c>
      <c r="O59" s="70">
        <v>-0.12</v>
      </c>
      <c r="P59" s="70">
        <v>0</v>
      </c>
      <c r="Q59" s="70">
        <f t="shared" si="5"/>
        <v>-0.12</v>
      </c>
      <c r="R59" s="71"/>
      <c r="S59" s="71"/>
      <c r="T59" s="71"/>
      <c r="U59" s="113"/>
      <c r="V59" s="113"/>
      <c r="W59" s="61"/>
      <c r="X59" s="61"/>
      <c r="Y59" s="61"/>
      <c r="Z59" s="61"/>
      <c r="AA59" s="61"/>
    </row>
    <row r="60" spans="1:27" ht="17.25" customHeight="1" x14ac:dyDescent="0.15">
      <c r="A60" s="66" t="s">
        <v>152</v>
      </c>
      <c r="B60" s="67" t="s">
        <v>153</v>
      </c>
      <c r="C60" s="67" t="s">
        <v>175</v>
      </c>
      <c r="D60" s="68" t="s">
        <v>226</v>
      </c>
      <c r="E60" s="67" t="s">
        <v>215</v>
      </c>
      <c r="F60" s="67" t="s">
        <v>157</v>
      </c>
      <c r="G60" s="67" t="s">
        <v>119</v>
      </c>
      <c r="H60" s="67" t="s">
        <v>158</v>
      </c>
      <c r="I60" s="67" t="s">
        <v>216</v>
      </c>
      <c r="J60" s="69">
        <v>9262</v>
      </c>
      <c r="K60" s="67" t="s">
        <v>217</v>
      </c>
      <c r="L60" s="67" t="s">
        <v>181</v>
      </c>
      <c r="M60" s="67" t="s">
        <v>227</v>
      </c>
      <c r="N60" s="69">
        <v>2024</v>
      </c>
      <c r="O60" s="70">
        <v>11.56</v>
      </c>
      <c r="P60" s="70">
        <v>11.56</v>
      </c>
      <c r="Q60" s="70">
        <f t="shared" si="5"/>
        <v>23.12</v>
      </c>
      <c r="R60" s="71"/>
      <c r="S60" s="71"/>
      <c r="T60" s="71"/>
      <c r="U60" s="113"/>
      <c r="V60" s="113"/>
      <c r="W60" s="61"/>
      <c r="X60" s="61"/>
      <c r="Y60" s="61"/>
      <c r="Z60" s="61"/>
      <c r="AA60" s="61"/>
    </row>
    <row r="61" spans="1:27" ht="17.25" customHeight="1" x14ac:dyDescent="0.15">
      <c r="A61" s="66" t="s">
        <v>152</v>
      </c>
      <c r="B61" s="67" t="s">
        <v>153</v>
      </c>
      <c r="C61" s="67" t="s">
        <v>175</v>
      </c>
      <c r="D61" s="68" t="s">
        <v>226</v>
      </c>
      <c r="E61" s="67" t="s">
        <v>215</v>
      </c>
      <c r="F61" s="67" t="s">
        <v>157</v>
      </c>
      <c r="G61" s="67" t="s">
        <v>119</v>
      </c>
      <c r="H61" s="67" t="s">
        <v>158</v>
      </c>
      <c r="I61" s="67" t="s">
        <v>216</v>
      </c>
      <c r="J61" s="69">
        <v>9262</v>
      </c>
      <c r="K61" s="67" t="s">
        <v>217</v>
      </c>
      <c r="L61" s="67" t="s">
        <v>181</v>
      </c>
      <c r="M61" s="67" t="s">
        <v>227</v>
      </c>
      <c r="N61" s="69">
        <v>2024</v>
      </c>
      <c r="O61" s="70">
        <v>0.11</v>
      </c>
      <c r="P61" s="70">
        <v>0.11</v>
      </c>
      <c r="Q61" s="70">
        <f t="shared" si="5"/>
        <v>0.22</v>
      </c>
      <c r="R61" s="71"/>
      <c r="S61" s="71"/>
      <c r="T61" s="71"/>
      <c r="U61" s="113"/>
      <c r="V61" s="113"/>
      <c r="W61" s="61"/>
      <c r="X61" s="61"/>
      <c r="Y61" s="61"/>
      <c r="Z61" s="61"/>
      <c r="AA61" s="61"/>
    </row>
    <row r="62" spans="1:27" ht="17.25" customHeight="1" x14ac:dyDescent="0.15">
      <c r="A62" s="66"/>
      <c r="B62" s="67"/>
      <c r="C62" s="67"/>
      <c r="D62" s="68" t="s">
        <v>228</v>
      </c>
      <c r="E62" s="67" t="s">
        <v>215</v>
      </c>
      <c r="F62" s="67" t="s">
        <v>157</v>
      </c>
      <c r="G62" s="67" t="s">
        <v>119</v>
      </c>
      <c r="H62" s="67" t="s">
        <v>158</v>
      </c>
      <c r="I62" s="67" t="s">
        <v>216</v>
      </c>
      <c r="J62" s="69">
        <v>9262</v>
      </c>
      <c r="K62" s="67" t="s">
        <v>217</v>
      </c>
      <c r="L62" s="67" t="s">
        <v>181</v>
      </c>
      <c r="M62" s="67" t="s">
        <v>229</v>
      </c>
      <c r="N62" s="69">
        <v>2024</v>
      </c>
      <c r="O62" s="70">
        <v>599.74</v>
      </c>
      <c r="P62" s="70">
        <v>599.74</v>
      </c>
      <c r="Q62" s="70">
        <f t="shared" si="5"/>
        <v>1199.48</v>
      </c>
      <c r="R62" s="71"/>
      <c r="S62" s="71"/>
      <c r="T62" s="71"/>
      <c r="V62" s="113"/>
      <c r="W62" s="61"/>
      <c r="X62" s="61"/>
      <c r="Y62" s="61"/>
      <c r="Z62" s="61"/>
      <c r="AA62" s="61"/>
    </row>
    <row r="63" spans="1:27" ht="17.25" customHeight="1" x14ac:dyDescent="0.15">
      <c r="A63" s="66"/>
      <c r="B63" s="67"/>
      <c r="C63" s="67"/>
      <c r="D63" s="68" t="s">
        <v>228</v>
      </c>
      <c r="E63" s="67" t="s">
        <v>215</v>
      </c>
      <c r="F63" s="67" t="s">
        <v>157</v>
      </c>
      <c r="G63" s="67" t="s">
        <v>119</v>
      </c>
      <c r="H63" s="67" t="s">
        <v>158</v>
      </c>
      <c r="I63" s="67" t="s">
        <v>216</v>
      </c>
      <c r="J63" s="69">
        <v>9262</v>
      </c>
      <c r="K63" s="67" t="s">
        <v>217</v>
      </c>
      <c r="L63" s="67" t="s">
        <v>181</v>
      </c>
      <c r="M63" s="67" t="s">
        <v>229</v>
      </c>
      <c r="N63" s="69">
        <v>2024</v>
      </c>
      <c r="O63" s="70">
        <v>548.97</v>
      </c>
      <c r="P63" s="70">
        <v>548.97</v>
      </c>
      <c r="Q63" s="70">
        <f t="shared" si="5"/>
        <v>1097.94</v>
      </c>
      <c r="R63" s="71"/>
      <c r="S63" s="71"/>
      <c r="T63" s="71"/>
      <c r="V63" s="113"/>
      <c r="W63" s="61"/>
      <c r="X63" s="61"/>
      <c r="Y63" s="61"/>
      <c r="Z63" s="61"/>
      <c r="AA63" s="61"/>
    </row>
    <row r="64" spans="1:27" ht="17.25" customHeight="1" x14ac:dyDescent="0.15">
      <c r="A64" s="66"/>
      <c r="B64" s="67"/>
      <c r="C64" s="67"/>
      <c r="D64" s="68" t="s">
        <v>228</v>
      </c>
      <c r="E64" s="67" t="s">
        <v>215</v>
      </c>
      <c r="F64" s="67" t="s">
        <v>157</v>
      </c>
      <c r="G64" s="67" t="s">
        <v>119</v>
      </c>
      <c r="H64" s="67" t="s">
        <v>158</v>
      </c>
      <c r="I64" s="67" t="s">
        <v>216</v>
      </c>
      <c r="J64" s="69">
        <v>9262</v>
      </c>
      <c r="K64" s="67" t="s">
        <v>217</v>
      </c>
      <c r="L64" s="67" t="s">
        <v>181</v>
      </c>
      <c r="M64" s="67" t="s">
        <v>229</v>
      </c>
      <c r="N64" s="69">
        <v>2024</v>
      </c>
      <c r="O64" s="70">
        <v>-13.06</v>
      </c>
      <c r="P64" s="70">
        <v>0</v>
      </c>
      <c r="Q64" s="70">
        <f t="shared" si="5"/>
        <v>-13.06</v>
      </c>
      <c r="R64" s="71"/>
      <c r="S64" s="71"/>
      <c r="T64" s="71"/>
      <c r="V64" s="113"/>
      <c r="W64" s="61"/>
      <c r="X64" s="61"/>
      <c r="Y64" s="61"/>
      <c r="Z64" s="61"/>
      <c r="AA64" s="61"/>
    </row>
    <row r="65" spans="1:27" ht="17.25" customHeight="1" x14ac:dyDescent="0.15">
      <c r="A65" s="66"/>
      <c r="B65" s="67"/>
      <c r="C65" s="67"/>
      <c r="D65" s="68" t="s">
        <v>228</v>
      </c>
      <c r="E65" s="67" t="s">
        <v>215</v>
      </c>
      <c r="F65" s="67" t="s">
        <v>157</v>
      </c>
      <c r="G65" s="67" t="s">
        <v>119</v>
      </c>
      <c r="H65" s="67" t="s">
        <v>158</v>
      </c>
      <c r="I65" s="67" t="s">
        <v>216</v>
      </c>
      <c r="J65" s="69">
        <v>9262</v>
      </c>
      <c r="K65" s="67" t="s">
        <v>217</v>
      </c>
      <c r="L65" s="67" t="s">
        <v>181</v>
      </c>
      <c r="M65" s="67" t="s">
        <v>229</v>
      </c>
      <c r="N65" s="69">
        <v>2024</v>
      </c>
      <c r="O65" s="70">
        <v>22.76</v>
      </c>
      <c r="P65" s="70">
        <v>22.76</v>
      </c>
      <c r="Q65" s="70">
        <f t="shared" si="5"/>
        <v>45.52</v>
      </c>
      <c r="R65" s="71">
        <v>548.99</v>
      </c>
      <c r="S65" s="71">
        <v>548.99</v>
      </c>
      <c r="T65" s="71">
        <v>1097.98</v>
      </c>
      <c r="V65" s="113"/>
      <c r="W65" s="61"/>
      <c r="X65" s="61"/>
      <c r="Y65" s="61"/>
      <c r="Z65" s="61"/>
      <c r="AA65" s="61"/>
    </row>
    <row r="66" spans="1:27" ht="17.25" customHeight="1" x14ac:dyDescent="0.15">
      <c r="A66" s="66"/>
      <c r="B66" s="67"/>
      <c r="C66" s="67"/>
      <c r="D66" s="68" t="s">
        <v>228</v>
      </c>
      <c r="E66" s="67" t="s">
        <v>215</v>
      </c>
      <c r="F66" s="67" t="s">
        <v>157</v>
      </c>
      <c r="G66" s="67" t="s">
        <v>119</v>
      </c>
      <c r="H66" s="67" t="s">
        <v>158</v>
      </c>
      <c r="I66" s="67" t="s">
        <v>216</v>
      </c>
      <c r="J66" s="69">
        <v>9262</v>
      </c>
      <c r="K66" s="67" t="s">
        <v>217</v>
      </c>
      <c r="L66" s="67" t="s">
        <v>181</v>
      </c>
      <c r="M66" s="67" t="s">
        <v>229</v>
      </c>
      <c r="N66" s="69">
        <v>2024</v>
      </c>
      <c r="O66" s="70">
        <v>0.02</v>
      </c>
      <c r="P66" s="70">
        <v>0.02</v>
      </c>
      <c r="Q66" s="70">
        <f t="shared" si="5"/>
        <v>0.04</v>
      </c>
      <c r="R66" s="71">
        <v>622.5</v>
      </c>
      <c r="S66" s="71">
        <v>622.5</v>
      </c>
      <c r="T66" s="71">
        <v>1245</v>
      </c>
      <c r="U66" s="113"/>
      <c r="V66" s="113"/>
      <c r="W66" s="61"/>
      <c r="X66" s="61"/>
      <c r="Y66" s="61"/>
      <c r="Z66" s="61"/>
      <c r="AA66" s="61"/>
    </row>
    <row r="67" spans="1:27" ht="17.25" customHeight="1" x14ac:dyDescent="0.15">
      <c r="A67" s="66"/>
      <c r="B67" s="67"/>
      <c r="C67" s="67"/>
      <c r="D67" s="68" t="s">
        <v>230</v>
      </c>
      <c r="E67" s="67" t="s">
        <v>192</v>
      </c>
      <c r="F67" s="67" t="s">
        <v>157</v>
      </c>
      <c r="G67" s="67" t="s">
        <v>173</v>
      </c>
      <c r="H67" s="67" t="s">
        <v>174</v>
      </c>
      <c r="I67" s="67" t="s">
        <v>193</v>
      </c>
      <c r="J67" s="69">
        <v>8937</v>
      </c>
      <c r="K67" s="67" t="s">
        <v>231</v>
      </c>
      <c r="L67" s="67" t="s">
        <v>161</v>
      </c>
      <c r="M67" s="67" t="s">
        <v>162</v>
      </c>
      <c r="N67" s="69">
        <v>2024</v>
      </c>
      <c r="O67" s="70">
        <v>1200</v>
      </c>
      <c r="P67" s="70">
        <v>211.76</v>
      </c>
      <c r="Q67" s="70">
        <f t="shared" si="5"/>
        <v>1411.76</v>
      </c>
      <c r="R67" s="71">
        <v>1200</v>
      </c>
      <c r="S67" s="71">
        <v>211.76</v>
      </c>
      <c r="T67" s="71">
        <v>1411.76</v>
      </c>
      <c r="U67" s="113">
        <f t="shared" ref="U67:U69" si="6">SUM(4*300)</f>
        <v>1200</v>
      </c>
      <c r="V67" s="113"/>
      <c r="W67" s="61"/>
      <c r="X67" s="61"/>
      <c r="Y67" s="61"/>
      <c r="Z67" s="61"/>
      <c r="AA67" s="61"/>
    </row>
    <row r="68" spans="1:27" ht="17.25" customHeight="1" x14ac:dyDescent="0.15">
      <c r="A68" s="66" t="s">
        <v>152</v>
      </c>
      <c r="B68" s="67" t="s">
        <v>153</v>
      </c>
      <c r="C68" s="67" t="s">
        <v>175</v>
      </c>
      <c r="D68" s="68" t="s">
        <v>232</v>
      </c>
      <c r="E68" s="67" t="s">
        <v>192</v>
      </c>
      <c r="F68" s="67" t="s">
        <v>157</v>
      </c>
      <c r="G68" s="67" t="s">
        <v>120</v>
      </c>
      <c r="H68" s="67" t="s">
        <v>158</v>
      </c>
      <c r="I68" s="67" t="s">
        <v>193</v>
      </c>
      <c r="J68" s="69">
        <v>9275</v>
      </c>
      <c r="K68" s="67" t="s">
        <v>194</v>
      </c>
      <c r="L68" s="67" t="s">
        <v>161</v>
      </c>
      <c r="M68" s="67" t="s">
        <v>204</v>
      </c>
      <c r="N68" s="69">
        <v>2024</v>
      </c>
      <c r="O68" s="70">
        <v>1200</v>
      </c>
      <c r="P68" s="70">
        <v>211.76</v>
      </c>
      <c r="Q68" s="70">
        <f t="shared" si="5"/>
        <v>1411.76</v>
      </c>
      <c r="R68" s="71">
        <v>1200</v>
      </c>
      <c r="S68" s="71">
        <v>211.76</v>
      </c>
      <c r="T68" s="71">
        <v>1411.76</v>
      </c>
      <c r="U68" s="113">
        <f t="shared" si="6"/>
        <v>1200</v>
      </c>
      <c r="V68" s="113"/>
      <c r="W68" s="61"/>
      <c r="X68" s="61"/>
      <c r="Y68" s="61"/>
      <c r="Z68" s="61"/>
      <c r="AA68" s="61"/>
    </row>
    <row r="69" spans="1:27" ht="17.25" customHeight="1" x14ac:dyDescent="0.15">
      <c r="A69" s="66" t="s">
        <v>152</v>
      </c>
      <c r="B69" s="67" t="s">
        <v>153</v>
      </c>
      <c r="C69" s="67" t="s">
        <v>175</v>
      </c>
      <c r="D69" s="68" t="s">
        <v>233</v>
      </c>
      <c r="E69" s="67" t="s">
        <v>192</v>
      </c>
      <c r="F69" s="67" t="s">
        <v>157</v>
      </c>
      <c r="G69" s="67" t="s">
        <v>120</v>
      </c>
      <c r="H69" s="67" t="s">
        <v>158</v>
      </c>
      <c r="I69" s="67" t="s">
        <v>193</v>
      </c>
      <c r="J69" s="69">
        <v>9275</v>
      </c>
      <c r="K69" s="67" t="s">
        <v>194</v>
      </c>
      <c r="L69" s="67" t="s">
        <v>161</v>
      </c>
      <c r="M69" s="67" t="s">
        <v>204</v>
      </c>
      <c r="N69" s="69">
        <v>2024</v>
      </c>
      <c r="O69" s="70">
        <v>1200</v>
      </c>
      <c r="P69" s="70">
        <v>211.76</v>
      </c>
      <c r="Q69" s="70">
        <f t="shared" si="5"/>
        <v>1411.76</v>
      </c>
      <c r="R69" s="71">
        <v>1200</v>
      </c>
      <c r="S69" s="71">
        <v>211.76</v>
      </c>
      <c r="T69" s="71">
        <v>1411.76</v>
      </c>
      <c r="U69" s="113">
        <f t="shared" si="6"/>
        <v>1200</v>
      </c>
      <c r="V69" s="113"/>
      <c r="W69" s="61"/>
      <c r="X69" s="61"/>
      <c r="Y69" s="61"/>
      <c r="Z69" s="61"/>
      <c r="AA69" s="61"/>
    </row>
    <row r="70" spans="1:27" ht="17.25" customHeight="1" x14ac:dyDescent="0.15">
      <c r="A70" s="66" t="s">
        <v>152</v>
      </c>
      <c r="B70" s="67" t="s">
        <v>153</v>
      </c>
      <c r="C70" s="67" t="s">
        <v>175</v>
      </c>
      <c r="D70" s="68" t="s">
        <v>234</v>
      </c>
      <c r="E70" s="67" t="s">
        <v>177</v>
      </c>
      <c r="F70" s="67" t="s">
        <v>157</v>
      </c>
      <c r="G70" s="67" t="s">
        <v>119</v>
      </c>
      <c r="H70" s="67" t="s">
        <v>158</v>
      </c>
      <c r="I70" s="67" t="s">
        <v>179</v>
      </c>
      <c r="J70" s="69">
        <v>9263</v>
      </c>
      <c r="K70" s="67" t="s">
        <v>180</v>
      </c>
      <c r="L70" s="67" t="s">
        <v>181</v>
      </c>
      <c r="M70" s="67" t="s">
        <v>204</v>
      </c>
      <c r="N70" s="69">
        <v>2024</v>
      </c>
      <c r="O70" s="70">
        <v>492.98</v>
      </c>
      <c r="P70" s="70">
        <v>492.98</v>
      </c>
      <c r="Q70" s="70">
        <f t="shared" si="5"/>
        <v>985.96</v>
      </c>
      <c r="R70" s="71">
        <v>620</v>
      </c>
      <c r="S70" s="71">
        <v>620</v>
      </c>
      <c r="T70" s="71">
        <v>1240</v>
      </c>
      <c r="U70" s="113">
        <f>SUM(47.93,111.83,121.67,102.66,108.89)</f>
        <v>492.98</v>
      </c>
      <c r="V70" s="113"/>
      <c r="W70" s="61"/>
      <c r="X70" s="61"/>
      <c r="Y70" s="61"/>
      <c r="Z70" s="61"/>
      <c r="AA70" s="61"/>
    </row>
    <row r="71" spans="1:27" ht="17.25" customHeight="1" x14ac:dyDescent="0.15">
      <c r="A71" s="66" t="s">
        <v>152</v>
      </c>
      <c r="B71" s="67" t="s">
        <v>153</v>
      </c>
      <c r="C71" s="67" t="s">
        <v>175</v>
      </c>
      <c r="D71" s="68" t="s">
        <v>235</v>
      </c>
      <c r="E71" s="67" t="s">
        <v>177</v>
      </c>
      <c r="F71" s="67" t="s">
        <v>157</v>
      </c>
      <c r="G71" s="67" t="s">
        <v>119</v>
      </c>
      <c r="H71" s="67" t="s">
        <v>158</v>
      </c>
      <c r="I71" s="67" t="s">
        <v>179</v>
      </c>
      <c r="J71" s="69">
        <v>9263</v>
      </c>
      <c r="K71" s="67" t="s">
        <v>180</v>
      </c>
      <c r="L71" s="67" t="s">
        <v>181</v>
      </c>
      <c r="M71" s="67" t="s">
        <v>171</v>
      </c>
      <c r="N71" s="69">
        <v>2024</v>
      </c>
      <c r="O71" s="70">
        <v>387.64</v>
      </c>
      <c r="P71" s="70">
        <v>387.64</v>
      </c>
      <c r="Q71" s="70">
        <f t="shared" si="5"/>
        <v>775.28</v>
      </c>
      <c r="R71" s="71">
        <v>620</v>
      </c>
      <c r="S71" s="71">
        <v>620</v>
      </c>
      <c r="T71" s="71">
        <v>1240</v>
      </c>
      <c r="U71" s="113">
        <f>SUM(53.59,103.63,117.8,112.62)</f>
        <v>387.64</v>
      </c>
      <c r="V71" s="113"/>
      <c r="W71" s="61"/>
      <c r="X71" s="61"/>
      <c r="Y71" s="61"/>
      <c r="Z71" s="61"/>
      <c r="AA71" s="61"/>
    </row>
    <row r="72" spans="1:27" ht="17.25" customHeight="1" x14ac:dyDescent="0.15">
      <c r="A72" s="66"/>
      <c r="B72" s="67"/>
      <c r="C72" s="67"/>
      <c r="D72" s="68" t="s">
        <v>236</v>
      </c>
      <c r="E72" s="67" t="s">
        <v>177</v>
      </c>
      <c r="F72" s="67" t="s">
        <v>157</v>
      </c>
      <c r="G72" s="67" t="s">
        <v>119</v>
      </c>
      <c r="H72" s="67" t="s">
        <v>158</v>
      </c>
      <c r="I72" s="67" t="s">
        <v>179</v>
      </c>
      <c r="J72" s="69">
        <v>9263</v>
      </c>
      <c r="K72" s="67" t="s">
        <v>180</v>
      </c>
      <c r="L72" s="67" t="s">
        <v>181</v>
      </c>
      <c r="M72" s="67" t="s">
        <v>204</v>
      </c>
      <c r="N72" s="69">
        <v>2024</v>
      </c>
      <c r="O72" s="70">
        <v>121.36</v>
      </c>
      <c r="P72" s="70">
        <v>121.36</v>
      </c>
      <c r="Q72" s="70">
        <f t="shared" si="5"/>
        <v>242.72</v>
      </c>
      <c r="R72" s="71"/>
      <c r="S72" s="71"/>
      <c r="T72" s="71"/>
      <c r="U72" s="113"/>
      <c r="V72" s="113"/>
      <c r="W72" s="61"/>
      <c r="X72" s="61"/>
      <c r="Y72" s="61"/>
      <c r="Z72" s="61"/>
      <c r="AA72" s="61"/>
    </row>
    <row r="73" spans="1:27" ht="17.25" customHeight="1" x14ac:dyDescent="0.15">
      <c r="A73" s="66"/>
      <c r="B73" s="67"/>
      <c r="C73" s="67"/>
      <c r="D73" s="68" t="s">
        <v>237</v>
      </c>
      <c r="E73" s="67" t="s">
        <v>177</v>
      </c>
      <c r="F73" s="67" t="s">
        <v>157</v>
      </c>
      <c r="G73" s="67" t="s">
        <v>119</v>
      </c>
      <c r="H73" s="67" t="s">
        <v>158</v>
      </c>
      <c r="I73" s="67" t="s">
        <v>179</v>
      </c>
      <c r="J73" s="69">
        <v>9263</v>
      </c>
      <c r="K73" s="67" t="s">
        <v>180</v>
      </c>
      <c r="L73" s="67" t="s">
        <v>181</v>
      </c>
      <c r="M73" s="67" t="s">
        <v>171</v>
      </c>
      <c r="N73" s="69">
        <v>2024</v>
      </c>
      <c r="O73" s="70">
        <v>213.98</v>
      </c>
      <c r="P73" s="70">
        <v>213.98</v>
      </c>
      <c r="Q73" s="70">
        <f t="shared" si="5"/>
        <v>427.96</v>
      </c>
      <c r="R73" s="71"/>
      <c r="S73" s="71"/>
      <c r="T73" s="71"/>
      <c r="U73" s="113">
        <f>SUM(113.64,100.34)</f>
        <v>213.98000000000002</v>
      </c>
      <c r="V73" s="113"/>
      <c r="W73" s="61"/>
      <c r="X73" s="61"/>
      <c r="Y73" s="61"/>
      <c r="Z73" s="61"/>
      <c r="AA73" s="61"/>
    </row>
    <row r="74" spans="1:27" ht="17.25" customHeight="1" x14ac:dyDescent="0.15">
      <c r="A74" s="66"/>
      <c r="B74" s="67"/>
      <c r="C74" s="67"/>
      <c r="D74" s="68" t="s">
        <v>238</v>
      </c>
      <c r="E74" s="67" t="s">
        <v>177</v>
      </c>
      <c r="F74" s="67" t="s">
        <v>157</v>
      </c>
      <c r="G74" s="67" t="s">
        <v>119</v>
      </c>
      <c r="H74" s="67" t="s">
        <v>158</v>
      </c>
      <c r="I74" s="67" t="s">
        <v>179</v>
      </c>
      <c r="J74" s="69">
        <v>9263</v>
      </c>
      <c r="K74" s="67" t="s">
        <v>180</v>
      </c>
      <c r="L74" s="67" t="s">
        <v>181</v>
      </c>
      <c r="M74" s="67" t="s">
        <v>171</v>
      </c>
      <c r="N74" s="69">
        <v>2024</v>
      </c>
      <c r="O74" s="70">
        <v>50.98</v>
      </c>
      <c r="P74" s="70">
        <v>50.98</v>
      </c>
      <c r="Q74" s="70">
        <f t="shared" si="5"/>
        <v>101.96</v>
      </c>
      <c r="R74" s="71"/>
      <c r="S74" s="71"/>
      <c r="T74" s="71"/>
      <c r="U74" s="113"/>
      <c r="V74" s="113"/>
      <c r="W74" s="61"/>
      <c r="X74" s="61"/>
      <c r="Y74" s="61"/>
      <c r="Z74" s="61"/>
      <c r="AA74" s="61"/>
    </row>
    <row r="75" spans="1:27" ht="54" customHeight="1" x14ac:dyDescent="0.15">
      <c r="A75" s="66" t="s">
        <v>152</v>
      </c>
      <c r="B75" s="67" t="s">
        <v>153</v>
      </c>
      <c r="C75" s="67" t="s">
        <v>175</v>
      </c>
      <c r="D75" s="68" t="s">
        <v>239</v>
      </c>
      <c r="E75" s="67" t="s">
        <v>177</v>
      </c>
      <c r="F75" s="67" t="s">
        <v>157</v>
      </c>
      <c r="G75" s="67" t="s">
        <v>119</v>
      </c>
      <c r="H75" s="67" t="s">
        <v>158</v>
      </c>
      <c r="I75" s="67" t="s">
        <v>179</v>
      </c>
      <c r="J75" s="69">
        <v>9263</v>
      </c>
      <c r="K75" s="67" t="s">
        <v>180</v>
      </c>
      <c r="L75" s="67" t="s">
        <v>181</v>
      </c>
      <c r="M75" s="67" t="s">
        <v>207</v>
      </c>
      <c r="N75" s="69">
        <v>2024</v>
      </c>
      <c r="O75" s="70">
        <v>564.19000000000005</v>
      </c>
      <c r="P75" s="70">
        <v>564.19000000000005</v>
      </c>
      <c r="Q75" s="70">
        <f t="shared" si="5"/>
        <v>1128.3800000000001</v>
      </c>
      <c r="R75" s="71">
        <v>619.91999999999996</v>
      </c>
      <c r="S75" s="71">
        <v>619.91999999999996</v>
      </c>
      <c r="T75" s="71">
        <v>1239.8399999999999</v>
      </c>
      <c r="U75" s="113">
        <f>SUM(20.99,101.86,106.45,109.23,121.24,104.42)</f>
        <v>564.19000000000005</v>
      </c>
      <c r="V75" s="113" t="s">
        <v>240</v>
      </c>
      <c r="W75" s="61"/>
      <c r="X75" s="61"/>
      <c r="Y75" s="61"/>
      <c r="Z75" s="61"/>
      <c r="AA75" s="61"/>
    </row>
    <row r="76" spans="1:27" ht="17.25" customHeight="1" x14ac:dyDescent="0.15">
      <c r="A76" s="66" t="s">
        <v>152</v>
      </c>
      <c r="B76" s="67" t="s">
        <v>153</v>
      </c>
      <c r="C76" s="67" t="s">
        <v>175</v>
      </c>
      <c r="D76" s="68" t="s">
        <v>241</v>
      </c>
      <c r="E76" s="67" t="s">
        <v>177</v>
      </c>
      <c r="F76" s="67" t="s">
        <v>157</v>
      </c>
      <c r="G76" s="67" t="s">
        <v>119</v>
      </c>
      <c r="H76" s="67" t="s">
        <v>158</v>
      </c>
      <c r="I76" s="67" t="s">
        <v>179</v>
      </c>
      <c r="J76" s="69">
        <v>9263</v>
      </c>
      <c r="K76" s="67" t="s">
        <v>180</v>
      </c>
      <c r="L76" s="67" t="s">
        <v>181</v>
      </c>
      <c r="M76" s="67" t="s">
        <v>209</v>
      </c>
      <c r="N76" s="69">
        <v>2024</v>
      </c>
      <c r="O76" s="70">
        <v>658.82</v>
      </c>
      <c r="P76" s="70">
        <v>658.82</v>
      </c>
      <c r="Q76" s="70">
        <f t="shared" si="5"/>
        <v>1317.64</v>
      </c>
      <c r="R76" s="71">
        <v>620</v>
      </c>
      <c r="S76" s="71">
        <v>620</v>
      </c>
      <c r="T76" s="71">
        <v>1240</v>
      </c>
      <c r="U76" s="113">
        <f>SUM(76.72,109.91,120.13,116,118.21,117.85)</f>
        <v>658.82</v>
      </c>
      <c r="V76" s="113"/>
      <c r="W76" s="61"/>
      <c r="X76" s="61"/>
      <c r="Y76" s="61"/>
      <c r="Z76" s="61"/>
      <c r="AA76" s="61"/>
    </row>
    <row r="77" spans="1:27" ht="17.25" customHeight="1" x14ac:dyDescent="0.15">
      <c r="A77" s="79" t="s">
        <v>152</v>
      </c>
      <c r="B77" s="67" t="s">
        <v>153</v>
      </c>
      <c r="C77" s="67" t="s">
        <v>175</v>
      </c>
      <c r="D77" s="68" t="s">
        <v>242</v>
      </c>
      <c r="E77" s="67" t="s">
        <v>177</v>
      </c>
      <c r="F77" s="67" t="s">
        <v>157</v>
      </c>
      <c r="G77" s="67" t="s">
        <v>119</v>
      </c>
      <c r="H77" s="67" t="s">
        <v>158</v>
      </c>
      <c r="I77" s="67" t="s">
        <v>179</v>
      </c>
      <c r="J77" s="69">
        <v>9263</v>
      </c>
      <c r="K77" s="67" t="s">
        <v>180</v>
      </c>
      <c r="L77" s="67" t="s">
        <v>181</v>
      </c>
      <c r="M77" s="67" t="s">
        <v>195</v>
      </c>
      <c r="N77" s="69">
        <v>2024</v>
      </c>
      <c r="O77" s="70">
        <v>613.22</v>
      </c>
      <c r="P77" s="70">
        <v>613.22</v>
      </c>
      <c r="Q77" s="70">
        <f t="shared" si="5"/>
        <v>1226.44</v>
      </c>
      <c r="R77" s="71">
        <v>619.74</v>
      </c>
      <c r="S77" s="71">
        <v>619.74</v>
      </c>
      <c r="T77" s="71">
        <v>1239.48</v>
      </c>
      <c r="U77" s="113">
        <f>SUM(37.9,122.5,105.62,111.87,121.91,113.42)</f>
        <v>613.21999999999991</v>
      </c>
      <c r="V77" s="113"/>
      <c r="W77" s="61"/>
      <c r="X77" s="61"/>
      <c r="Y77" s="61"/>
      <c r="Z77" s="61"/>
      <c r="AA77" s="61"/>
    </row>
    <row r="78" spans="1:27" ht="17.25" customHeight="1" x14ac:dyDescent="0.15">
      <c r="A78" s="67" t="s">
        <v>152</v>
      </c>
      <c r="B78" s="67" t="s">
        <v>153</v>
      </c>
      <c r="C78" s="67" t="s">
        <v>175</v>
      </c>
      <c r="D78" s="68" t="s">
        <v>243</v>
      </c>
      <c r="E78" s="67" t="s">
        <v>177</v>
      </c>
      <c r="F78" s="67" t="s">
        <v>157</v>
      </c>
      <c r="G78" s="67" t="s">
        <v>119</v>
      </c>
      <c r="H78" s="67" t="s">
        <v>158</v>
      </c>
      <c r="I78" s="67" t="s">
        <v>179</v>
      </c>
      <c r="J78" s="69">
        <v>9263</v>
      </c>
      <c r="K78" s="67" t="s">
        <v>180</v>
      </c>
      <c r="L78" s="67" t="s">
        <v>181</v>
      </c>
      <c r="M78" s="67" t="s">
        <v>197</v>
      </c>
      <c r="N78" s="69">
        <v>2024</v>
      </c>
      <c r="O78" s="70">
        <v>600.32000000000005</v>
      </c>
      <c r="P78" s="70">
        <v>600.32000000000005</v>
      </c>
      <c r="Q78" s="70">
        <f t="shared" si="5"/>
        <v>1200.6400000000001</v>
      </c>
      <c r="R78" s="71">
        <v>620</v>
      </c>
      <c r="S78" s="71">
        <v>620</v>
      </c>
      <c r="T78" s="71">
        <v>1240</v>
      </c>
      <c r="U78" s="113">
        <f>SUM(44.42,112.89,102.03,105.56,113.68,121.74)</f>
        <v>600.32000000000005</v>
      </c>
      <c r="V78" s="113"/>
      <c r="W78" s="61"/>
      <c r="X78" s="61"/>
      <c r="Y78" s="61"/>
      <c r="Z78" s="61"/>
      <c r="AA78" s="61"/>
    </row>
    <row r="79" spans="1:27" ht="17.25" customHeight="1" x14ac:dyDescent="0.15">
      <c r="A79" s="66" t="s">
        <v>152</v>
      </c>
      <c r="B79" s="67" t="s">
        <v>153</v>
      </c>
      <c r="C79" s="67" t="s">
        <v>175</v>
      </c>
      <c r="D79" s="68" t="s">
        <v>244</v>
      </c>
      <c r="E79" s="67" t="s">
        <v>177</v>
      </c>
      <c r="F79" s="67" t="s">
        <v>157</v>
      </c>
      <c r="G79" s="67" t="s">
        <v>119</v>
      </c>
      <c r="H79" s="67" t="s">
        <v>158</v>
      </c>
      <c r="I79" s="67" t="s">
        <v>179</v>
      </c>
      <c r="J79" s="69">
        <v>9263</v>
      </c>
      <c r="K79" s="67" t="s">
        <v>180</v>
      </c>
      <c r="L79" s="67" t="s">
        <v>181</v>
      </c>
      <c r="M79" s="67" t="s">
        <v>188</v>
      </c>
      <c r="N79" s="69">
        <v>2024</v>
      </c>
      <c r="O79" s="70">
        <v>620.33000000000004</v>
      </c>
      <c r="P79" s="70">
        <v>620.33000000000004</v>
      </c>
      <c r="Q79" s="70">
        <f t="shared" si="5"/>
        <v>1240.6600000000001</v>
      </c>
      <c r="R79" s="71">
        <v>619.98</v>
      </c>
      <c r="S79" s="71">
        <v>619.98</v>
      </c>
      <c r="T79" s="71">
        <v>1239.96</v>
      </c>
      <c r="U79" s="113">
        <f>SUM(64.1,107.65,103.69,118.78,113.57,112.54)</f>
        <v>620.33000000000004</v>
      </c>
      <c r="V79" s="113"/>
      <c r="W79" s="61"/>
      <c r="X79" s="61"/>
      <c r="Y79" s="61"/>
      <c r="Z79" s="61"/>
      <c r="AA79" s="61"/>
    </row>
    <row r="80" spans="1:27" ht="17.25" customHeight="1" x14ac:dyDescent="0.15">
      <c r="A80" s="66" t="s">
        <v>152</v>
      </c>
      <c r="B80" s="67" t="s">
        <v>153</v>
      </c>
      <c r="C80" s="67" t="s">
        <v>175</v>
      </c>
      <c r="D80" s="68" t="s">
        <v>245</v>
      </c>
      <c r="E80" s="67" t="s">
        <v>177</v>
      </c>
      <c r="F80" s="67" t="s">
        <v>157</v>
      </c>
      <c r="G80" s="67" t="s">
        <v>119</v>
      </c>
      <c r="H80" s="67" t="s">
        <v>158</v>
      </c>
      <c r="I80" s="67" t="s">
        <v>179</v>
      </c>
      <c r="J80" s="69">
        <v>9263</v>
      </c>
      <c r="K80" s="67" t="s">
        <v>180</v>
      </c>
      <c r="L80" s="67" t="s">
        <v>181</v>
      </c>
      <c r="M80" s="67" t="s">
        <v>227</v>
      </c>
      <c r="N80" s="69">
        <v>2024</v>
      </c>
      <c r="O80" s="70">
        <v>581.30999999999995</v>
      </c>
      <c r="P80" s="70">
        <v>581.30999999999995</v>
      </c>
      <c r="Q80" s="70">
        <f t="shared" si="5"/>
        <v>1162.6199999999999</v>
      </c>
      <c r="R80" s="71">
        <v>620</v>
      </c>
      <c r="S80" s="71">
        <v>620</v>
      </c>
      <c r="T80" s="71">
        <v>1240</v>
      </c>
      <c r="U80" s="113">
        <f>SUM(63.75,100.07,103.46,113.61,100.23,100.19)</f>
        <v>581.30999999999995</v>
      </c>
      <c r="V80" s="113"/>
      <c r="W80" s="61"/>
      <c r="X80" s="61"/>
      <c r="Y80" s="61"/>
      <c r="Z80" s="61"/>
      <c r="AA80" s="61"/>
    </row>
    <row r="81" spans="1:27" ht="17.25" customHeight="1" x14ac:dyDescent="0.15">
      <c r="A81" s="66" t="s">
        <v>152</v>
      </c>
      <c r="B81" s="67" t="s">
        <v>153</v>
      </c>
      <c r="C81" s="67" t="s">
        <v>175</v>
      </c>
      <c r="D81" s="68" t="s">
        <v>246</v>
      </c>
      <c r="E81" s="67" t="s">
        <v>177</v>
      </c>
      <c r="F81" s="67" t="s">
        <v>157</v>
      </c>
      <c r="G81" s="67" t="s">
        <v>119</v>
      </c>
      <c r="H81" s="67" t="s">
        <v>158</v>
      </c>
      <c r="I81" s="67" t="s">
        <v>179</v>
      </c>
      <c r="J81" s="69">
        <v>9263</v>
      </c>
      <c r="K81" s="67" t="s">
        <v>180</v>
      </c>
      <c r="L81" s="67" t="s">
        <v>181</v>
      </c>
      <c r="M81" s="67" t="s">
        <v>229</v>
      </c>
      <c r="N81" s="69">
        <v>2024</v>
      </c>
      <c r="O81" s="70">
        <v>634.13</v>
      </c>
      <c r="P81" s="70">
        <v>634.13</v>
      </c>
      <c r="Q81" s="70">
        <f t="shared" si="5"/>
        <v>1268.26</v>
      </c>
      <c r="R81" s="71">
        <v>619.99</v>
      </c>
      <c r="S81" s="71">
        <v>619.99</v>
      </c>
      <c r="T81" s="71">
        <v>1239.98</v>
      </c>
      <c r="U81" s="113">
        <f>SUM(102.44,105.42,100.32,117.48,106.86,101.61)</f>
        <v>634.13</v>
      </c>
      <c r="V81" s="113"/>
      <c r="W81" s="61"/>
      <c r="X81" s="61"/>
      <c r="Y81" s="61"/>
      <c r="Z81" s="61"/>
      <c r="AA81" s="61"/>
    </row>
    <row r="82" spans="1:27" ht="17.25" customHeight="1" x14ac:dyDescent="0.15">
      <c r="A82" s="66"/>
      <c r="B82" s="67"/>
      <c r="C82" s="67"/>
      <c r="D82" s="68" t="s">
        <v>247</v>
      </c>
      <c r="E82" s="68" t="s">
        <v>215</v>
      </c>
      <c r="F82" s="67"/>
      <c r="G82" s="68" t="s">
        <v>119</v>
      </c>
      <c r="H82" s="67" t="s">
        <v>158</v>
      </c>
      <c r="I82" s="67"/>
      <c r="J82" s="69">
        <v>10676</v>
      </c>
      <c r="K82" s="68" t="s">
        <v>248</v>
      </c>
      <c r="L82" s="67" t="s">
        <v>181</v>
      </c>
      <c r="M82" s="68" t="s">
        <v>249</v>
      </c>
      <c r="N82" s="69">
        <v>2025</v>
      </c>
      <c r="O82" s="70">
        <v>1629.83</v>
      </c>
      <c r="P82" s="70">
        <v>1629.83</v>
      </c>
      <c r="Q82" s="70">
        <f t="shared" si="5"/>
        <v>3259.66</v>
      </c>
      <c r="R82" s="71"/>
      <c r="S82" s="71"/>
      <c r="T82" s="71"/>
      <c r="U82" s="113"/>
      <c r="V82" s="113"/>
      <c r="W82" s="61"/>
      <c r="X82" s="61"/>
      <c r="Y82" s="61"/>
      <c r="Z82" s="61"/>
      <c r="AA82" s="61"/>
    </row>
    <row r="83" spans="1:27" ht="17.25" customHeight="1" x14ac:dyDescent="0.15">
      <c r="A83" s="66"/>
      <c r="B83" s="67"/>
      <c r="C83" s="67"/>
      <c r="D83" s="68" t="s">
        <v>250</v>
      </c>
      <c r="E83" s="68" t="s">
        <v>251</v>
      </c>
      <c r="F83" s="68" t="s">
        <v>120</v>
      </c>
      <c r="G83" s="67" t="s">
        <v>120</v>
      </c>
      <c r="H83" s="68" t="s">
        <v>158</v>
      </c>
      <c r="I83" s="68" t="s">
        <v>252</v>
      </c>
      <c r="J83" s="80">
        <v>10352</v>
      </c>
      <c r="K83" s="68" t="s">
        <v>253</v>
      </c>
      <c r="L83" s="80" t="s">
        <v>170</v>
      </c>
      <c r="M83" s="68" t="s">
        <v>162</v>
      </c>
      <c r="N83" s="68" t="s">
        <v>254</v>
      </c>
      <c r="O83" s="81">
        <v>5440</v>
      </c>
      <c r="P83" s="81">
        <v>960</v>
      </c>
      <c r="Q83" s="81">
        <v>6400</v>
      </c>
      <c r="R83" s="71"/>
      <c r="S83" s="71"/>
      <c r="T83" s="71"/>
      <c r="U83" s="113"/>
      <c r="V83" s="113"/>
      <c r="W83" s="61"/>
      <c r="X83" s="61"/>
      <c r="Y83" s="61"/>
      <c r="Z83" s="61"/>
      <c r="AA83" s="61"/>
    </row>
    <row r="84" spans="1:27" ht="17.25" customHeight="1" x14ac:dyDescent="0.15">
      <c r="A84" s="66" t="s">
        <v>152</v>
      </c>
      <c r="B84" s="67" t="s">
        <v>153</v>
      </c>
      <c r="C84" s="67" t="s">
        <v>175</v>
      </c>
      <c r="D84" s="68" t="s">
        <v>255</v>
      </c>
      <c r="E84" s="67" t="s">
        <v>256</v>
      </c>
      <c r="F84" s="67" t="s">
        <v>157</v>
      </c>
      <c r="G84" s="67" t="s">
        <v>119</v>
      </c>
      <c r="H84" s="67" t="s">
        <v>158</v>
      </c>
      <c r="I84" s="67" t="s">
        <v>257</v>
      </c>
      <c r="J84" s="69">
        <v>9310</v>
      </c>
      <c r="K84" s="67" t="s">
        <v>258</v>
      </c>
      <c r="L84" s="67" t="s">
        <v>259</v>
      </c>
      <c r="M84" s="67" t="s">
        <v>204</v>
      </c>
      <c r="N84" s="69">
        <v>2024</v>
      </c>
      <c r="O84" s="70">
        <v>1448.57</v>
      </c>
      <c r="P84" s="70">
        <f>SUM(Q84-O84)</f>
        <v>478.02809999999999</v>
      </c>
      <c r="Q84" s="70">
        <f>SUM(O84*1.33)</f>
        <v>1926.5980999999999</v>
      </c>
      <c r="R84" s="71">
        <v>1499.96</v>
      </c>
      <c r="S84" s="71">
        <v>499.98</v>
      </c>
      <c r="T84" s="71">
        <v>1999.94</v>
      </c>
      <c r="U84" s="113"/>
      <c r="V84" s="113"/>
      <c r="W84" s="61"/>
      <c r="X84" s="61"/>
      <c r="Y84" s="61"/>
      <c r="Z84" s="61"/>
      <c r="AA84" s="61"/>
    </row>
    <row r="85" spans="1:27" ht="17.25" customHeight="1" x14ac:dyDescent="0.15">
      <c r="A85" s="66" t="s">
        <v>152</v>
      </c>
      <c r="B85" s="67" t="s">
        <v>153</v>
      </c>
      <c r="C85" s="67" t="s">
        <v>175</v>
      </c>
      <c r="D85" s="68" t="s">
        <v>260</v>
      </c>
      <c r="E85" s="67" t="s">
        <v>261</v>
      </c>
      <c r="F85" s="67" t="s">
        <v>157</v>
      </c>
      <c r="G85" s="67" t="s">
        <v>178</v>
      </c>
      <c r="H85" s="67" t="s">
        <v>174</v>
      </c>
      <c r="I85" s="67" t="s">
        <v>262</v>
      </c>
      <c r="J85" s="69">
        <v>9173</v>
      </c>
      <c r="K85" s="67" t="s">
        <v>263</v>
      </c>
      <c r="L85" s="67" t="s">
        <v>264</v>
      </c>
      <c r="M85" s="67" t="s">
        <v>162</v>
      </c>
      <c r="N85" s="69">
        <v>2024</v>
      </c>
      <c r="O85" s="70">
        <v>379.14</v>
      </c>
      <c r="P85" s="70">
        <v>379.14</v>
      </c>
      <c r="Q85" s="70">
        <v>758.28</v>
      </c>
      <c r="R85" s="71">
        <v>379.14</v>
      </c>
      <c r="S85" s="71">
        <v>379.14</v>
      </c>
      <c r="T85" s="71">
        <v>758.28</v>
      </c>
      <c r="U85" s="113"/>
      <c r="V85" s="113"/>
      <c r="W85" s="61"/>
      <c r="X85" s="61"/>
      <c r="Y85" s="61"/>
      <c r="Z85" s="61"/>
      <c r="AA85" s="61"/>
    </row>
    <row r="86" spans="1:27" ht="21" customHeight="1" x14ac:dyDescent="0.15">
      <c r="A86" s="66" t="s">
        <v>152</v>
      </c>
      <c r="B86" s="67" t="s">
        <v>153</v>
      </c>
      <c r="C86" s="67" t="s">
        <v>175</v>
      </c>
      <c r="D86" s="68" t="s">
        <v>265</v>
      </c>
      <c r="E86" s="67" t="s">
        <v>261</v>
      </c>
      <c r="F86" s="67" t="s">
        <v>157</v>
      </c>
      <c r="G86" s="67" t="s">
        <v>119</v>
      </c>
      <c r="H86" s="67" t="s">
        <v>158</v>
      </c>
      <c r="I86" s="67" t="s">
        <v>262</v>
      </c>
      <c r="J86" s="69">
        <v>9260</v>
      </c>
      <c r="K86" s="67" t="s">
        <v>263</v>
      </c>
      <c r="L86" s="67" t="s">
        <v>264</v>
      </c>
      <c r="M86" s="68" t="s">
        <v>195</v>
      </c>
      <c r="N86" s="69">
        <v>2024</v>
      </c>
      <c r="O86" s="70">
        <v>210.99</v>
      </c>
      <c r="P86" s="70">
        <f t="shared" ref="P86:P88" si="7">SUM(Q86/2)</f>
        <v>210.99</v>
      </c>
      <c r="Q86" s="70">
        <f t="shared" ref="Q86:Q88" si="8">SUM(O86*2)</f>
        <v>421.98</v>
      </c>
      <c r="R86" s="71">
        <v>216.56</v>
      </c>
      <c r="S86" s="71">
        <v>216.56</v>
      </c>
      <c r="T86" s="71">
        <v>433.12</v>
      </c>
      <c r="U86" s="113"/>
      <c r="V86" s="115"/>
      <c r="W86" s="72"/>
      <c r="X86" s="72"/>
      <c r="Y86" s="72"/>
      <c r="Z86" s="72"/>
      <c r="AA86" s="72"/>
    </row>
    <row r="87" spans="1:27" ht="30" customHeight="1" x14ac:dyDescent="0.15">
      <c r="A87" s="66" t="s">
        <v>152</v>
      </c>
      <c r="B87" s="67" t="s">
        <v>153</v>
      </c>
      <c r="C87" s="67" t="s">
        <v>175</v>
      </c>
      <c r="D87" s="68" t="s">
        <v>266</v>
      </c>
      <c r="E87" s="67" t="s">
        <v>261</v>
      </c>
      <c r="F87" s="67" t="s">
        <v>157</v>
      </c>
      <c r="G87" s="67" t="s">
        <v>119</v>
      </c>
      <c r="H87" s="67" t="s">
        <v>158</v>
      </c>
      <c r="I87" s="67" t="s">
        <v>262</v>
      </c>
      <c r="J87" s="69">
        <v>9260</v>
      </c>
      <c r="K87" s="67" t="s">
        <v>263</v>
      </c>
      <c r="L87" s="67" t="s">
        <v>264</v>
      </c>
      <c r="M87" s="68" t="s">
        <v>197</v>
      </c>
      <c r="N87" s="69">
        <v>2024</v>
      </c>
      <c r="O87" s="70">
        <v>216.56</v>
      </c>
      <c r="P87" s="70">
        <f t="shared" si="7"/>
        <v>216.56</v>
      </c>
      <c r="Q87" s="70">
        <f t="shared" si="8"/>
        <v>433.12</v>
      </c>
      <c r="R87" s="71">
        <v>210.99</v>
      </c>
      <c r="S87" s="71">
        <v>210.99</v>
      </c>
      <c r="T87" s="71">
        <v>421.98</v>
      </c>
      <c r="U87" s="113" t="s">
        <v>267</v>
      </c>
      <c r="V87" s="113"/>
      <c r="W87" s="61"/>
      <c r="X87" s="61"/>
      <c r="Y87" s="61"/>
      <c r="Z87" s="61"/>
      <c r="AA87" s="61"/>
    </row>
    <row r="88" spans="1:27" ht="17.25" customHeight="1" x14ac:dyDescent="0.15">
      <c r="A88" s="66" t="s">
        <v>152</v>
      </c>
      <c r="B88" s="67" t="s">
        <v>153</v>
      </c>
      <c r="C88" s="67" t="s">
        <v>175</v>
      </c>
      <c r="D88" s="68" t="s">
        <v>268</v>
      </c>
      <c r="E88" s="67" t="s">
        <v>261</v>
      </c>
      <c r="F88" s="67" t="s">
        <v>157</v>
      </c>
      <c r="G88" s="67" t="s">
        <v>119</v>
      </c>
      <c r="H88" s="67" t="s">
        <v>158</v>
      </c>
      <c r="I88" s="67" t="s">
        <v>262</v>
      </c>
      <c r="J88" s="69">
        <v>9260</v>
      </c>
      <c r="K88" s="67" t="s">
        <v>263</v>
      </c>
      <c r="L88" s="67" t="s">
        <v>264</v>
      </c>
      <c r="M88" s="67" t="s">
        <v>188</v>
      </c>
      <c r="N88" s="69">
        <v>2024</v>
      </c>
      <c r="O88" s="70">
        <v>249.99</v>
      </c>
      <c r="P88" s="70">
        <f t="shared" si="7"/>
        <v>249.99</v>
      </c>
      <c r="Q88" s="70">
        <f t="shared" si="8"/>
        <v>499.98</v>
      </c>
      <c r="R88" s="71">
        <v>250.04</v>
      </c>
      <c r="S88" s="71">
        <v>250.04</v>
      </c>
      <c r="T88" s="71">
        <v>500.08</v>
      </c>
      <c r="U88" s="113"/>
      <c r="V88" s="113"/>
      <c r="W88" s="61"/>
      <c r="X88" s="61"/>
      <c r="Y88" s="61"/>
      <c r="Z88" s="61"/>
      <c r="AA88" s="61"/>
    </row>
    <row r="89" spans="1:27" ht="17.25" customHeight="1" x14ac:dyDescent="0.15">
      <c r="A89" s="66" t="s">
        <v>152</v>
      </c>
      <c r="B89" s="67" t="s">
        <v>153</v>
      </c>
      <c r="C89" s="67" t="s">
        <v>175</v>
      </c>
      <c r="D89" s="68" t="s">
        <v>269</v>
      </c>
      <c r="E89" s="67" t="s">
        <v>261</v>
      </c>
      <c r="F89" s="67" t="s">
        <v>157</v>
      </c>
      <c r="G89" s="67" t="s">
        <v>119</v>
      </c>
      <c r="H89" s="67" t="s">
        <v>158</v>
      </c>
      <c r="I89" s="67" t="s">
        <v>262</v>
      </c>
      <c r="J89" s="69">
        <v>9260</v>
      </c>
      <c r="K89" s="67" t="s">
        <v>263</v>
      </c>
      <c r="L89" s="67" t="s">
        <v>264</v>
      </c>
      <c r="M89" s="67" t="s">
        <v>204</v>
      </c>
      <c r="N89" s="69">
        <v>2024</v>
      </c>
      <c r="O89" s="70">
        <v>213.84</v>
      </c>
      <c r="P89" s="70">
        <v>213.84</v>
      </c>
      <c r="Q89" s="70">
        <v>427.68</v>
      </c>
      <c r="R89" s="71">
        <v>213.84</v>
      </c>
      <c r="S89" s="71">
        <v>213.84</v>
      </c>
      <c r="T89" s="71">
        <v>427.68</v>
      </c>
      <c r="U89" s="113"/>
      <c r="V89" s="113"/>
      <c r="W89" s="61"/>
      <c r="X89" s="61"/>
      <c r="Y89" s="61"/>
      <c r="Z89" s="61"/>
      <c r="AA89" s="61"/>
    </row>
    <row r="90" spans="1:27" ht="17.25" customHeight="1" x14ac:dyDescent="0.15">
      <c r="A90" s="66" t="s">
        <v>152</v>
      </c>
      <c r="B90" s="67" t="s">
        <v>153</v>
      </c>
      <c r="C90" s="67" t="s">
        <v>175</v>
      </c>
      <c r="D90" s="68" t="s">
        <v>270</v>
      </c>
      <c r="E90" s="67" t="s">
        <v>261</v>
      </c>
      <c r="F90" s="67" t="s">
        <v>157</v>
      </c>
      <c r="G90" s="67" t="s">
        <v>119</v>
      </c>
      <c r="H90" s="67" t="s">
        <v>158</v>
      </c>
      <c r="I90" s="67" t="s">
        <v>262</v>
      </c>
      <c r="J90" s="69">
        <v>9260</v>
      </c>
      <c r="K90" s="67" t="s">
        <v>263</v>
      </c>
      <c r="L90" s="67" t="s">
        <v>264</v>
      </c>
      <c r="M90" s="67" t="s">
        <v>171</v>
      </c>
      <c r="N90" s="69">
        <v>2024</v>
      </c>
      <c r="O90" s="70">
        <v>245.08</v>
      </c>
      <c r="P90" s="70">
        <v>245.08</v>
      </c>
      <c r="Q90" s="70">
        <v>490.16</v>
      </c>
      <c r="R90" s="71">
        <v>245.08</v>
      </c>
      <c r="S90" s="71">
        <v>245.08</v>
      </c>
      <c r="T90" s="71">
        <v>490.16</v>
      </c>
      <c r="U90" s="113"/>
      <c r="V90" s="113"/>
      <c r="W90" s="61"/>
      <c r="X90" s="61"/>
      <c r="Y90" s="61"/>
      <c r="Z90" s="61"/>
      <c r="AA90" s="61"/>
    </row>
    <row r="91" spans="1:27" ht="17.25" customHeight="1" x14ac:dyDescent="0.15">
      <c r="A91" s="66" t="s">
        <v>152</v>
      </c>
      <c r="B91" s="67" t="s">
        <v>153</v>
      </c>
      <c r="C91" s="67" t="s">
        <v>175</v>
      </c>
      <c r="D91" s="68" t="s">
        <v>271</v>
      </c>
      <c r="E91" s="67" t="s">
        <v>261</v>
      </c>
      <c r="F91" s="67" t="s">
        <v>157</v>
      </c>
      <c r="G91" s="67" t="s">
        <v>119</v>
      </c>
      <c r="H91" s="67" t="s">
        <v>158</v>
      </c>
      <c r="I91" s="67" t="s">
        <v>262</v>
      </c>
      <c r="J91" s="69">
        <v>9260</v>
      </c>
      <c r="K91" s="67" t="s">
        <v>263</v>
      </c>
      <c r="L91" s="67" t="s">
        <v>264</v>
      </c>
      <c r="M91" s="67" t="s">
        <v>207</v>
      </c>
      <c r="N91" s="69">
        <v>2024</v>
      </c>
      <c r="O91" s="70">
        <v>249.88</v>
      </c>
      <c r="P91" s="70">
        <v>249.88</v>
      </c>
      <c r="Q91" s="70">
        <f>SUM(O91:P91)</f>
        <v>499.76</v>
      </c>
      <c r="R91" s="71">
        <v>249.89</v>
      </c>
      <c r="S91" s="71">
        <v>249.89</v>
      </c>
      <c r="T91" s="71">
        <v>499.78</v>
      </c>
      <c r="U91" s="113"/>
      <c r="V91" s="113"/>
      <c r="W91" s="61"/>
      <c r="X91" s="61"/>
      <c r="Y91" s="61"/>
      <c r="Z91" s="61"/>
      <c r="AA91" s="61"/>
    </row>
    <row r="92" spans="1:27" ht="17.25" customHeight="1" x14ac:dyDescent="0.15">
      <c r="A92" s="66" t="s">
        <v>152</v>
      </c>
      <c r="B92" s="67" t="s">
        <v>153</v>
      </c>
      <c r="C92" s="67" t="s">
        <v>175</v>
      </c>
      <c r="D92" s="68" t="s">
        <v>272</v>
      </c>
      <c r="E92" s="67" t="s">
        <v>261</v>
      </c>
      <c r="F92" s="67" t="s">
        <v>157</v>
      </c>
      <c r="G92" s="67" t="s">
        <v>119</v>
      </c>
      <c r="H92" s="67" t="s">
        <v>158</v>
      </c>
      <c r="I92" s="67" t="s">
        <v>262</v>
      </c>
      <c r="J92" s="69">
        <v>9260</v>
      </c>
      <c r="K92" s="67" t="s">
        <v>263</v>
      </c>
      <c r="L92" s="67" t="s">
        <v>264</v>
      </c>
      <c r="M92" s="67" t="s">
        <v>209</v>
      </c>
      <c r="N92" s="69">
        <v>2024</v>
      </c>
      <c r="O92" s="70">
        <v>235.54</v>
      </c>
      <c r="P92" s="70">
        <v>235.54</v>
      </c>
      <c r="Q92" s="70">
        <v>471.08</v>
      </c>
      <c r="R92" s="71">
        <v>235.54</v>
      </c>
      <c r="S92" s="71">
        <v>235.54</v>
      </c>
      <c r="T92" s="71">
        <v>471.08</v>
      </c>
      <c r="U92" s="113"/>
      <c r="V92" s="113"/>
      <c r="W92" s="61"/>
      <c r="X92" s="61"/>
      <c r="Y92" s="61"/>
      <c r="Z92" s="61"/>
      <c r="AA92" s="61"/>
    </row>
    <row r="93" spans="1:27" ht="17.25" customHeight="1" x14ac:dyDescent="0.15">
      <c r="A93" s="66" t="s">
        <v>152</v>
      </c>
      <c r="B93" s="67" t="s">
        <v>153</v>
      </c>
      <c r="C93" s="67" t="s">
        <v>175</v>
      </c>
      <c r="D93" s="68" t="s">
        <v>273</v>
      </c>
      <c r="E93" s="67" t="s">
        <v>256</v>
      </c>
      <c r="F93" s="67" t="s">
        <v>157</v>
      </c>
      <c r="G93" s="67" t="s">
        <v>119</v>
      </c>
      <c r="H93" s="67" t="s">
        <v>158</v>
      </c>
      <c r="I93" s="67" t="s">
        <v>257</v>
      </c>
      <c r="J93" s="69">
        <v>9310</v>
      </c>
      <c r="K93" s="67" t="s">
        <v>258</v>
      </c>
      <c r="L93" s="67" t="s">
        <v>259</v>
      </c>
      <c r="M93" s="67" t="s">
        <v>171</v>
      </c>
      <c r="N93" s="69">
        <v>2024</v>
      </c>
      <c r="O93" s="70">
        <v>1499.96</v>
      </c>
      <c r="P93" s="70">
        <f t="shared" ref="P93:P95" si="9">SUM(Q93-O93)</f>
        <v>494.98680000000013</v>
      </c>
      <c r="Q93" s="70">
        <f t="shared" ref="Q93:Q95" si="10">SUM(O93*1.33)</f>
        <v>1994.9468000000002</v>
      </c>
      <c r="R93" s="71">
        <v>1499.63</v>
      </c>
      <c r="S93" s="71">
        <v>499.87</v>
      </c>
      <c r="T93" s="71">
        <v>1999.5</v>
      </c>
      <c r="U93" s="113"/>
      <c r="V93" s="113"/>
      <c r="W93" s="61"/>
      <c r="X93" s="61"/>
      <c r="Y93" s="61"/>
      <c r="Z93" s="61"/>
      <c r="AA93" s="61"/>
    </row>
    <row r="94" spans="1:27" ht="17.25" customHeight="1" x14ac:dyDescent="0.15">
      <c r="A94" s="66" t="s">
        <v>152</v>
      </c>
      <c r="B94" s="67" t="s">
        <v>153</v>
      </c>
      <c r="C94" s="67" t="s">
        <v>175</v>
      </c>
      <c r="D94" s="68" t="s">
        <v>274</v>
      </c>
      <c r="E94" s="67" t="s">
        <v>256</v>
      </c>
      <c r="F94" s="67" t="s">
        <v>157</v>
      </c>
      <c r="G94" s="67" t="s">
        <v>119</v>
      </c>
      <c r="H94" s="67" t="s">
        <v>158</v>
      </c>
      <c r="I94" s="67" t="s">
        <v>257</v>
      </c>
      <c r="J94" s="69">
        <v>9310</v>
      </c>
      <c r="K94" s="67" t="s">
        <v>258</v>
      </c>
      <c r="L94" s="67" t="s">
        <v>259</v>
      </c>
      <c r="M94" s="68" t="s">
        <v>275</v>
      </c>
      <c r="N94" s="69">
        <v>2024</v>
      </c>
      <c r="O94" s="70">
        <v>1499.67</v>
      </c>
      <c r="P94" s="70">
        <f t="shared" si="9"/>
        <v>494.89110000000005</v>
      </c>
      <c r="Q94" s="70">
        <f t="shared" si="10"/>
        <v>1994.5611000000001</v>
      </c>
      <c r="R94" s="71">
        <v>897.14</v>
      </c>
      <c r="S94" s="71">
        <v>299.04000000000002</v>
      </c>
      <c r="T94" s="71">
        <v>1196.18</v>
      </c>
      <c r="U94" s="113"/>
      <c r="V94" s="113"/>
      <c r="W94" s="61"/>
      <c r="X94" s="61"/>
      <c r="Y94" s="61"/>
      <c r="Z94" s="61"/>
      <c r="AA94" s="61"/>
    </row>
    <row r="95" spans="1:27" ht="17.25" customHeight="1" x14ac:dyDescent="0.15">
      <c r="A95" s="66" t="s">
        <v>152</v>
      </c>
      <c r="B95" s="67" t="s">
        <v>153</v>
      </c>
      <c r="C95" s="67" t="s">
        <v>175</v>
      </c>
      <c r="D95" s="68" t="s">
        <v>276</v>
      </c>
      <c r="E95" s="67" t="s">
        <v>256</v>
      </c>
      <c r="F95" s="67" t="s">
        <v>157</v>
      </c>
      <c r="G95" s="67" t="s">
        <v>119</v>
      </c>
      <c r="H95" s="67" t="s">
        <v>158</v>
      </c>
      <c r="I95" s="67" t="s">
        <v>257</v>
      </c>
      <c r="J95" s="69">
        <v>9310</v>
      </c>
      <c r="K95" s="67" t="s">
        <v>258</v>
      </c>
      <c r="L95" s="67" t="s">
        <v>259</v>
      </c>
      <c r="M95" s="67" t="s">
        <v>209</v>
      </c>
      <c r="N95" s="69">
        <v>2024</v>
      </c>
      <c r="O95" s="70">
        <v>0.37</v>
      </c>
      <c r="P95" s="70">
        <f t="shared" si="9"/>
        <v>0.12210000000000004</v>
      </c>
      <c r="Q95" s="70">
        <f t="shared" si="10"/>
        <v>0.49210000000000004</v>
      </c>
      <c r="R95" s="71">
        <v>900</v>
      </c>
      <c r="S95" s="71">
        <v>300</v>
      </c>
      <c r="T95" s="71">
        <v>1200</v>
      </c>
      <c r="U95" s="113"/>
      <c r="V95" s="113"/>
      <c r="W95" s="61"/>
      <c r="X95" s="61"/>
      <c r="Y95" s="61"/>
      <c r="Z95" s="61"/>
      <c r="AA95" s="61"/>
    </row>
    <row r="96" spans="1:27" ht="17.25" customHeight="1" x14ac:dyDescent="0.15">
      <c r="A96" s="66" t="s">
        <v>152</v>
      </c>
      <c r="B96" s="67" t="s">
        <v>153</v>
      </c>
      <c r="C96" s="67" t="s">
        <v>175</v>
      </c>
      <c r="D96" s="68" t="s">
        <v>277</v>
      </c>
      <c r="E96" s="67" t="s">
        <v>256</v>
      </c>
      <c r="F96" s="67" t="s">
        <v>157</v>
      </c>
      <c r="G96" s="67" t="s">
        <v>119</v>
      </c>
      <c r="H96" s="67" t="s">
        <v>158</v>
      </c>
      <c r="I96" s="67" t="s">
        <v>257</v>
      </c>
      <c r="J96" s="69">
        <v>9310</v>
      </c>
      <c r="K96" s="67" t="s">
        <v>258</v>
      </c>
      <c r="L96" s="67" t="s">
        <v>259</v>
      </c>
      <c r="M96" s="67" t="s">
        <v>195</v>
      </c>
      <c r="N96" s="69">
        <v>2024</v>
      </c>
      <c r="O96" s="70">
        <v>900</v>
      </c>
      <c r="P96" s="70">
        <v>300</v>
      </c>
      <c r="Q96" s="70">
        <v>1200</v>
      </c>
      <c r="R96" s="71">
        <v>900</v>
      </c>
      <c r="S96" s="71">
        <v>300</v>
      </c>
      <c r="T96" s="71">
        <v>1200</v>
      </c>
      <c r="U96" s="113"/>
      <c r="V96" s="113"/>
      <c r="W96" s="61"/>
      <c r="X96" s="61"/>
      <c r="Y96" s="61"/>
      <c r="Z96" s="61"/>
      <c r="AA96" s="61"/>
    </row>
    <row r="97" spans="1:27" ht="17.25" customHeight="1" x14ac:dyDescent="0.15">
      <c r="A97" s="66" t="s">
        <v>152</v>
      </c>
      <c r="B97" s="67" t="s">
        <v>153</v>
      </c>
      <c r="C97" s="67" t="s">
        <v>175</v>
      </c>
      <c r="D97" s="68" t="s">
        <v>278</v>
      </c>
      <c r="E97" s="67" t="s">
        <v>256</v>
      </c>
      <c r="F97" s="67" t="s">
        <v>157</v>
      </c>
      <c r="G97" s="67" t="s">
        <v>119</v>
      </c>
      <c r="H97" s="67" t="s">
        <v>158</v>
      </c>
      <c r="I97" s="67" t="s">
        <v>257</v>
      </c>
      <c r="J97" s="69">
        <v>9310</v>
      </c>
      <c r="K97" s="67" t="s">
        <v>258</v>
      </c>
      <c r="L97" s="67" t="s">
        <v>259</v>
      </c>
      <c r="M97" s="67" t="s">
        <v>197</v>
      </c>
      <c r="N97" s="69">
        <v>2024</v>
      </c>
      <c r="O97" s="70">
        <v>899.56</v>
      </c>
      <c r="P97" s="70">
        <f t="shared" ref="P97:P99" si="11">SUM(Q97-O97)</f>
        <v>296.85480000000007</v>
      </c>
      <c r="Q97" s="70">
        <f t="shared" ref="Q97:Q99" si="12">SUM(O97*1.33)</f>
        <v>1196.4148</v>
      </c>
      <c r="R97" s="71">
        <v>900</v>
      </c>
      <c r="S97" s="71">
        <v>300</v>
      </c>
      <c r="T97" s="71">
        <v>1200</v>
      </c>
      <c r="U97" s="113"/>
      <c r="V97" s="113"/>
      <c r="W97" s="61"/>
      <c r="X97" s="61"/>
      <c r="Y97" s="61"/>
      <c r="Z97" s="61"/>
      <c r="AA97" s="61"/>
    </row>
    <row r="98" spans="1:27" ht="17.25" customHeight="1" x14ac:dyDescent="0.15">
      <c r="A98" s="66" t="s">
        <v>152</v>
      </c>
      <c r="B98" s="67" t="s">
        <v>153</v>
      </c>
      <c r="C98" s="67" t="s">
        <v>175</v>
      </c>
      <c r="D98" s="68" t="s">
        <v>279</v>
      </c>
      <c r="E98" s="67" t="s">
        <v>256</v>
      </c>
      <c r="F98" s="67" t="s">
        <v>157</v>
      </c>
      <c r="G98" s="67" t="s">
        <v>119</v>
      </c>
      <c r="H98" s="67" t="s">
        <v>158</v>
      </c>
      <c r="I98" s="67" t="s">
        <v>257</v>
      </c>
      <c r="J98" s="69">
        <v>9310</v>
      </c>
      <c r="K98" s="67" t="s">
        <v>258</v>
      </c>
      <c r="L98" s="67" t="s">
        <v>259</v>
      </c>
      <c r="M98" s="67" t="s">
        <v>188</v>
      </c>
      <c r="N98" s="69">
        <v>2024</v>
      </c>
      <c r="O98" s="70">
        <v>900.28</v>
      </c>
      <c r="P98" s="70">
        <f t="shared" si="11"/>
        <v>297.0924</v>
      </c>
      <c r="Q98" s="70">
        <f t="shared" si="12"/>
        <v>1197.3724</v>
      </c>
      <c r="R98" s="71">
        <v>900</v>
      </c>
      <c r="S98" s="71">
        <v>300</v>
      </c>
      <c r="T98" s="71">
        <v>1200</v>
      </c>
      <c r="U98" s="113"/>
      <c r="V98" s="113"/>
      <c r="W98" s="61"/>
      <c r="X98" s="61"/>
      <c r="Y98" s="61"/>
      <c r="Z98" s="61"/>
      <c r="AA98" s="61"/>
    </row>
    <row r="99" spans="1:27" ht="17.25" customHeight="1" x14ac:dyDescent="0.15">
      <c r="A99" s="66"/>
      <c r="B99" s="67"/>
      <c r="C99" s="67"/>
      <c r="D99" s="68" t="s">
        <v>280</v>
      </c>
      <c r="E99" s="67" t="s">
        <v>256</v>
      </c>
      <c r="F99" s="67" t="s">
        <v>157</v>
      </c>
      <c r="G99" s="67" t="s">
        <v>119</v>
      </c>
      <c r="H99" s="67" t="s">
        <v>158</v>
      </c>
      <c r="I99" s="67" t="s">
        <v>257</v>
      </c>
      <c r="J99" s="69">
        <v>9310</v>
      </c>
      <c r="K99" s="67" t="s">
        <v>258</v>
      </c>
      <c r="L99" s="67" t="s">
        <v>259</v>
      </c>
      <c r="M99" s="68" t="s">
        <v>227</v>
      </c>
      <c r="N99" s="69">
        <v>2024</v>
      </c>
      <c r="O99" s="70">
        <v>900.16</v>
      </c>
      <c r="P99" s="70">
        <f t="shared" si="11"/>
        <v>297.05280000000005</v>
      </c>
      <c r="Q99" s="70">
        <f t="shared" si="12"/>
        <v>1197.2128</v>
      </c>
      <c r="R99" s="71"/>
      <c r="S99" s="71"/>
      <c r="T99" s="71"/>
      <c r="U99" s="113"/>
      <c r="V99" s="113"/>
      <c r="W99" s="61"/>
      <c r="X99" s="61"/>
      <c r="Y99" s="61"/>
      <c r="Z99" s="61"/>
      <c r="AA99" s="61"/>
    </row>
    <row r="100" spans="1:27" ht="17.25" customHeight="1" x14ac:dyDescent="0.15">
      <c r="A100" s="66" t="s">
        <v>152</v>
      </c>
      <c r="B100" s="67" t="s">
        <v>153</v>
      </c>
      <c r="C100" s="67" t="s">
        <v>175</v>
      </c>
      <c r="D100" s="68" t="s">
        <v>281</v>
      </c>
      <c r="E100" s="67" t="s">
        <v>282</v>
      </c>
      <c r="F100" s="67" t="s">
        <v>157</v>
      </c>
      <c r="G100" s="67" t="s">
        <v>119</v>
      </c>
      <c r="H100" s="67" t="s">
        <v>158</v>
      </c>
      <c r="I100" s="67" t="s">
        <v>283</v>
      </c>
      <c r="J100" s="69">
        <v>10189</v>
      </c>
      <c r="K100" s="67" t="s">
        <v>284</v>
      </c>
      <c r="L100" s="67" t="s">
        <v>264</v>
      </c>
      <c r="M100" s="67" t="s">
        <v>229</v>
      </c>
      <c r="N100" s="69">
        <v>2024</v>
      </c>
      <c r="O100" s="70">
        <v>217.84</v>
      </c>
      <c r="P100" s="70">
        <f>SUM(O100)</f>
        <v>217.84</v>
      </c>
      <c r="Q100" s="70">
        <f>SUM(O100*2)</f>
        <v>435.68</v>
      </c>
      <c r="R100" s="71">
        <v>250.52</v>
      </c>
      <c r="S100" s="71">
        <v>250.52</v>
      </c>
      <c r="T100" s="71">
        <v>501.04</v>
      </c>
      <c r="U100" s="113"/>
      <c r="V100" s="113"/>
      <c r="W100" s="61"/>
      <c r="X100" s="61"/>
      <c r="Y100" s="61"/>
      <c r="Z100" s="61"/>
      <c r="AA100" s="61"/>
    </row>
    <row r="101" spans="1:27" ht="15.75" customHeight="1" x14ac:dyDescent="0.15">
      <c r="A101" s="82"/>
      <c r="B101" s="82"/>
      <c r="C101" s="82"/>
      <c r="D101" s="83"/>
      <c r="E101" s="82"/>
      <c r="F101" s="82"/>
      <c r="G101" s="82"/>
      <c r="H101" s="82"/>
      <c r="I101" s="82"/>
      <c r="J101" s="82"/>
      <c r="K101" s="82"/>
      <c r="L101" s="82"/>
      <c r="M101" s="109" t="s">
        <v>285</v>
      </c>
      <c r="N101" s="99"/>
      <c r="O101" s="45">
        <f t="shared" ref="O101:Q101" si="13">SUM(O3:O100)</f>
        <v>81313.400000000023</v>
      </c>
      <c r="P101" s="45">
        <f t="shared" si="13"/>
        <v>33205.918215000005</v>
      </c>
      <c r="Q101" s="45">
        <f t="shared" si="13"/>
        <v>114519.31821500002</v>
      </c>
      <c r="R101" s="45"/>
      <c r="S101" s="45"/>
      <c r="T101" s="45"/>
      <c r="U101" s="117"/>
      <c r="V101" s="117"/>
      <c r="W101" s="82"/>
      <c r="X101" s="82"/>
      <c r="Y101" s="82"/>
      <c r="Z101" s="82"/>
      <c r="AA101" s="82"/>
    </row>
    <row r="102" spans="1:27" ht="15.75" customHeight="1" x14ac:dyDescent="0.15">
      <c r="A102" s="61"/>
      <c r="B102" s="61"/>
      <c r="C102" s="61"/>
      <c r="D102" s="78"/>
      <c r="E102" s="61"/>
      <c r="F102" s="61"/>
      <c r="G102" s="61"/>
      <c r="H102" s="61"/>
      <c r="I102" s="61"/>
      <c r="J102" s="61"/>
      <c r="K102" s="61"/>
      <c r="L102" s="61"/>
      <c r="M102" s="61"/>
      <c r="N102" s="61"/>
      <c r="O102" s="84"/>
      <c r="P102" s="84"/>
      <c r="Q102" s="84"/>
      <c r="R102" s="84"/>
      <c r="S102" s="84"/>
      <c r="T102" s="84"/>
      <c r="U102" s="113"/>
      <c r="V102" s="113"/>
      <c r="W102" s="61"/>
      <c r="X102" s="61"/>
      <c r="Y102" s="61"/>
      <c r="Z102" s="61"/>
      <c r="AA102" s="61"/>
    </row>
    <row r="103" spans="1:27" ht="15.75" customHeight="1" x14ac:dyDescent="0.15">
      <c r="A103" s="61"/>
      <c r="B103" s="61"/>
      <c r="C103" s="61"/>
      <c r="D103" s="78"/>
      <c r="E103" s="61"/>
      <c r="F103" s="61"/>
      <c r="G103" s="61"/>
      <c r="H103" s="61"/>
      <c r="I103" s="61"/>
      <c r="J103" s="61"/>
      <c r="K103" s="61"/>
      <c r="L103" s="61"/>
      <c r="M103" s="61"/>
      <c r="N103" s="61"/>
      <c r="O103" s="84"/>
      <c r="P103" s="84"/>
      <c r="Q103" s="84"/>
      <c r="R103" s="84"/>
      <c r="S103" s="84"/>
      <c r="T103" s="84"/>
      <c r="U103" s="113"/>
      <c r="V103" s="113"/>
      <c r="W103" s="61"/>
      <c r="X103" s="61"/>
      <c r="Y103" s="61"/>
      <c r="Z103" s="61"/>
      <c r="AA103" s="61"/>
    </row>
    <row r="104" spans="1:27" ht="15.75" customHeight="1" x14ac:dyDescent="0.15">
      <c r="A104" s="61"/>
      <c r="B104" s="61"/>
      <c r="C104" s="61"/>
      <c r="D104" s="78"/>
      <c r="E104" s="61"/>
      <c r="F104" s="61"/>
      <c r="G104" s="61"/>
      <c r="H104" s="61"/>
      <c r="I104" s="61"/>
      <c r="J104" s="61"/>
      <c r="K104" s="61"/>
      <c r="L104" s="61"/>
      <c r="M104" s="61"/>
      <c r="N104" s="61"/>
      <c r="O104" s="84"/>
      <c r="P104" s="84"/>
      <c r="Q104" s="84"/>
      <c r="R104" s="84"/>
      <c r="S104" s="84"/>
      <c r="T104" s="84"/>
      <c r="U104" s="113"/>
      <c r="V104" s="113"/>
      <c r="W104" s="61"/>
      <c r="X104" s="61"/>
      <c r="Y104" s="61"/>
      <c r="Z104" s="61"/>
      <c r="AA104" s="61"/>
    </row>
    <row r="105" spans="1:27" ht="15.75" customHeight="1" x14ac:dyDescent="0.15">
      <c r="A105" s="61"/>
      <c r="B105" s="61"/>
      <c r="C105" s="61"/>
      <c r="D105" s="78"/>
      <c r="E105" s="61"/>
      <c r="F105" s="61"/>
      <c r="G105" s="61"/>
      <c r="H105" s="61"/>
      <c r="I105" s="61"/>
      <c r="J105" s="61"/>
      <c r="K105" s="61"/>
      <c r="L105" s="61"/>
      <c r="M105" s="61"/>
      <c r="N105" s="61"/>
      <c r="O105" s="84"/>
      <c r="P105" s="84"/>
      <c r="Q105" s="84"/>
      <c r="R105" s="84"/>
      <c r="S105" s="84"/>
      <c r="T105" s="84"/>
      <c r="U105" s="113"/>
      <c r="V105" s="113"/>
      <c r="W105" s="61"/>
      <c r="X105" s="61"/>
      <c r="Y105" s="61"/>
      <c r="Z105" s="61"/>
      <c r="AA105" s="61"/>
    </row>
    <row r="106" spans="1:27" ht="15.75" customHeight="1" x14ac:dyDescent="0.15">
      <c r="A106" s="61"/>
      <c r="B106" s="61"/>
      <c r="C106" s="61"/>
      <c r="D106" s="78"/>
      <c r="E106" s="61"/>
      <c r="F106" s="61"/>
      <c r="G106" s="61"/>
      <c r="H106" s="61"/>
      <c r="I106" s="61"/>
      <c r="J106" s="61"/>
      <c r="K106" s="61"/>
      <c r="L106" s="61"/>
      <c r="M106" s="61"/>
      <c r="N106" s="61"/>
      <c r="O106" s="84"/>
      <c r="P106" s="84"/>
      <c r="Q106" s="84"/>
      <c r="R106" s="84"/>
      <c r="S106" s="84"/>
      <c r="T106" s="84"/>
      <c r="U106" s="113"/>
      <c r="V106" s="113"/>
      <c r="W106" s="61"/>
      <c r="X106" s="61"/>
      <c r="Y106" s="61"/>
      <c r="Z106" s="61"/>
      <c r="AA106" s="61"/>
    </row>
    <row r="107" spans="1:27" ht="15.75" customHeight="1" x14ac:dyDescent="0.15">
      <c r="A107" s="61"/>
      <c r="B107" s="61"/>
      <c r="C107" s="61"/>
      <c r="D107" s="78"/>
      <c r="E107" s="61"/>
      <c r="F107" s="61"/>
      <c r="G107" s="61"/>
      <c r="H107" s="61"/>
      <c r="I107" s="61"/>
      <c r="J107" s="61"/>
      <c r="K107" s="61"/>
      <c r="L107" s="61"/>
      <c r="M107" s="61"/>
      <c r="N107" s="61"/>
      <c r="O107" s="84"/>
      <c r="P107" s="84"/>
      <c r="Q107" s="84"/>
      <c r="R107" s="84"/>
      <c r="S107" s="84"/>
      <c r="T107" s="84"/>
      <c r="U107" s="113"/>
      <c r="V107" s="113"/>
      <c r="W107" s="61"/>
      <c r="X107" s="61"/>
      <c r="Y107" s="61"/>
      <c r="Z107" s="61"/>
      <c r="AA107" s="61"/>
    </row>
    <row r="108" spans="1:27" ht="15.75" customHeight="1" x14ac:dyDescent="0.15">
      <c r="A108" s="61"/>
      <c r="B108" s="61"/>
      <c r="C108" s="61"/>
      <c r="D108" s="78"/>
      <c r="E108" s="61"/>
      <c r="F108" s="61"/>
      <c r="G108" s="61"/>
      <c r="H108" s="61"/>
      <c r="I108" s="61"/>
      <c r="J108" s="61"/>
      <c r="K108" s="61"/>
      <c r="L108" s="61"/>
      <c r="M108" s="61"/>
      <c r="N108" s="61"/>
      <c r="O108" s="84"/>
      <c r="P108" s="84"/>
      <c r="Q108" s="84"/>
      <c r="R108" s="84"/>
      <c r="S108" s="84"/>
      <c r="T108" s="84"/>
      <c r="U108" s="113"/>
      <c r="V108" s="113"/>
      <c r="W108" s="61"/>
      <c r="X108" s="61"/>
      <c r="Y108" s="61"/>
      <c r="Z108" s="61"/>
      <c r="AA108" s="61"/>
    </row>
    <row r="109" spans="1:27" ht="15.75" customHeight="1" x14ac:dyDescent="0.15">
      <c r="A109" s="61"/>
      <c r="B109" s="61"/>
      <c r="C109" s="61"/>
      <c r="D109" s="78"/>
      <c r="E109" s="61"/>
      <c r="F109" s="61"/>
      <c r="G109" s="61"/>
      <c r="H109" s="61"/>
      <c r="I109" s="61"/>
      <c r="J109" s="61"/>
      <c r="K109" s="61"/>
      <c r="L109" s="61"/>
      <c r="M109" s="61"/>
      <c r="N109" s="61"/>
      <c r="O109" s="84"/>
      <c r="P109" s="84"/>
      <c r="Q109" s="84"/>
      <c r="R109" s="84"/>
      <c r="S109" s="84"/>
      <c r="T109" s="84"/>
      <c r="U109" s="113"/>
      <c r="V109" s="113"/>
      <c r="W109" s="61"/>
      <c r="X109" s="61"/>
      <c r="Y109" s="61"/>
      <c r="Z109" s="61"/>
      <c r="AA109" s="61"/>
    </row>
    <row r="110" spans="1:27" ht="15.75" customHeight="1" x14ac:dyDescent="0.15">
      <c r="A110" s="61"/>
      <c r="B110" s="61"/>
      <c r="C110" s="61"/>
      <c r="D110" s="78"/>
      <c r="E110" s="61"/>
      <c r="F110" s="61"/>
      <c r="G110" s="61"/>
      <c r="H110" s="61"/>
      <c r="I110" s="61"/>
      <c r="J110" s="61"/>
      <c r="K110" s="61"/>
      <c r="L110" s="61"/>
      <c r="M110" s="61"/>
      <c r="N110" s="61"/>
      <c r="O110" s="84"/>
      <c r="P110" s="84"/>
      <c r="Q110" s="84"/>
      <c r="R110" s="84"/>
      <c r="S110" s="84"/>
      <c r="T110" s="84"/>
      <c r="U110" s="113"/>
      <c r="V110" s="113"/>
      <c r="W110" s="61"/>
      <c r="X110" s="61"/>
      <c r="Y110" s="61"/>
      <c r="Z110" s="61"/>
      <c r="AA110" s="61"/>
    </row>
    <row r="111" spans="1:27" ht="15.75" customHeight="1" x14ac:dyDescent="0.15">
      <c r="A111" s="61"/>
      <c r="B111" s="61"/>
      <c r="C111" s="61"/>
      <c r="D111" s="78"/>
      <c r="E111" s="61"/>
      <c r="F111" s="61"/>
      <c r="G111" s="61"/>
      <c r="H111" s="61"/>
      <c r="I111" s="61"/>
      <c r="J111" s="61"/>
      <c r="K111" s="61"/>
      <c r="L111" s="61"/>
      <c r="M111" s="61"/>
      <c r="N111" s="61"/>
      <c r="O111" s="84"/>
      <c r="P111" s="84"/>
      <c r="Q111" s="84"/>
      <c r="R111" s="84"/>
      <c r="S111" s="84"/>
      <c r="T111" s="84"/>
      <c r="U111" s="113"/>
      <c r="V111" s="113"/>
      <c r="W111" s="61"/>
      <c r="X111" s="61"/>
      <c r="Y111" s="61"/>
      <c r="Z111" s="61"/>
      <c r="AA111" s="61"/>
    </row>
    <row r="112" spans="1:27" ht="15.75" customHeight="1" x14ac:dyDescent="0.15">
      <c r="A112" s="61"/>
      <c r="B112" s="61"/>
      <c r="C112" s="61"/>
      <c r="D112" s="78"/>
      <c r="E112" s="61"/>
      <c r="F112" s="61"/>
      <c r="G112" s="61"/>
      <c r="H112" s="61"/>
      <c r="I112" s="61"/>
      <c r="J112" s="61"/>
      <c r="K112" s="61"/>
      <c r="L112" s="61"/>
      <c r="M112" s="61"/>
      <c r="N112" s="61"/>
      <c r="O112" s="84"/>
      <c r="P112" s="84"/>
      <c r="Q112" s="84"/>
      <c r="R112" s="84"/>
      <c r="S112" s="84"/>
      <c r="T112" s="84"/>
      <c r="U112" s="113"/>
      <c r="V112" s="113"/>
      <c r="W112" s="61"/>
      <c r="X112" s="61"/>
      <c r="Y112" s="61"/>
      <c r="Z112" s="61"/>
      <c r="AA112" s="61"/>
    </row>
    <row r="113" spans="1:27" ht="15.75" customHeight="1" x14ac:dyDescent="0.15">
      <c r="A113" s="61"/>
      <c r="B113" s="61"/>
      <c r="C113" s="61"/>
      <c r="D113" s="78"/>
      <c r="E113" s="61"/>
      <c r="F113" s="61"/>
      <c r="G113" s="61"/>
      <c r="H113" s="61"/>
      <c r="I113" s="61"/>
      <c r="J113" s="61"/>
      <c r="K113" s="61"/>
      <c r="L113" s="61"/>
      <c r="M113" s="61"/>
      <c r="N113" s="61"/>
      <c r="O113" s="84"/>
      <c r="P113" s="84"/>
      <c r="Q113" s="84"/>
      <c r="R113" s="84"/>
      <c r="S113" s="84"/>
      <c r="T113" s="84"/>
      <c r="U113" s="113"/>
      <c r="V113" s="113"/>
      <c r="W113" s="61"/>
      <c r="X113" s="61"/>
      <c r="Y113" s="61"/>
      <c r="Z113" s="61"/>
      <c r="AA113" s="61"/>
    </row>
    <row r="114" spans="1:27" ht="15.75" customHeight="1" x14ac:dyDescent="0.15">
      <c r="A114" s="61"/>
      <c r="B114" s="61"/>
      <c r="C114" s="61"/>
      <c r="D114" s="78"/>
      <c r="E114" s="61"/>
      <c r="F114" s="61"/>
      <c r="G114" s="61"/>
      <c r="H114" s="61"/>
      <c r="I114" s="61"/>
      <c r="J114" s="61"/>
      <c r="K114" s="61"/>
      <c r="L114" s="61"/>
      <c r="M114" s="61"/>
      <c r="N114" s="61"/>
      <c r="O114" s="84"/>
      <c r="P114" s="84"/>
      <c r="Q114" s="84"/>
      <c r="R114" s="84"/>
      <c r="S114" s="84"/>
      <c r="T114" s="84"/>
      <c r="U114" s="113"/>
      <c r="V114" s="113"/>
      <c r="W114" s="61"/>
      <c r="X114" s="61"/>
      <c r="Y114" s="61"/>
      <c r="Z114" s="61"/>
      <c r="AA114" s="61"/>
    </row>
    <row r="115" spans="1:27" ht="15.75" customHeight="1" x14ac:dyDescent="0.15">
      <c r="A115" s="61"/>
      <c r="B115" s="61"/>
      <c r="C115" s="61"/>
      <c r="D115" s="78"/>
      <c r="E115" s="61"/>
      <c r="F115" s="61"/>
      <c r="G115" s="61"/>
      <c r="H115" s="61"/>
      <c r="I115" s="61"/>
      <c r="J115" s="61"/>
      <c r="K115" s="61"/>
      <c r="L115" s="61"/>
      <c r="M115" s="61"/>
      <c r="N115" s="61"/>
      <c r="O115" s="84"/>
      <c r="P115" s="84"/>
      <c r="Q115" s="84"/>
      <c r="R115" s="84"/>
      <c r="S115" s="84"/>
      <c r="T115" s="84"/>
      <c r="U115" s="113"/>
      <c r="V115" s="113"/>
      <c r="W115" s="61"/>
      <c r="X115" s="61"/>
      <c r="Y115" s="61"/>
      <c r="Z115" s="61"/>
      <c r="AA115" s="61"/>
    </row>
    <row r="116" spans="1:27" ht="15.75" customHeight="1" x14ac:dyDescent="0.15">
      <c r="A116" s="61"/>
      <c r="B116" s="61"/>
      <c r="C116" s="61"/>
      <c r="D116" s="78"/>
      <c r="E116" s="61"/>
      <c r="F116" s="61"/>
      <c r="G116" s="61"/>
      <c r="H116" s="61"/>
      <c r="I116" s="61"/>
      <c r="J116" s="61"/>
      <c r="K116" s="61"/>
      <c r="L116" s="61"/>
      <c r="M116" s="61"/>
      <c r="N116" s="61"/>
      <c r="O116" s="84"/>
      <c r="P116" s="84"/>
      <c r="Q116" s="84"/>
      <c r="R116" s="84"/>
      <c r="S116" s="84"/>
      <c r="T116" s="84"/>
      <c r="U116" s="113"/>
      <c r="V116" s="113"/>
      <c r="W116" s="61"/>
      <c r="X116" s="61"/>
      <c r="Y116" s="61"/>
      <c r="Z116" s="61"/>
      <c r="AA116" s="61"/>
    </row>
    <row r="117" spans="1:27" ht="15.75" customHeight="1" x14ac:dyDescent="0.15">
      <c r="A117" s="61"/>
      <c r="B117" s="61"/>
      <c r="C117" s="61"/>
      <c r="D117" s="78"/>
      <c r="E117" s="61"/>
      <c r="F117" s="61"/>
      <c r="G117" s="61"/>
      <c r="H117" s="61"/>
      <c r="I117" s="61"/>
      <c r="J117" s="61"/>
      <c r="K117" s="61"/>
      <c r="L117" s="61"/>
      <c r="M117" s="61"/>
      <c r="N117" s="61"/>
      <c r="O117" s="84"/>
      <c r="P117" s="84"/>
      <c r="Q117" s="84"/>
      <c r="R117" s="84"/>
      <c r="S117" s="84"/>
      <c r="T117" s="84"/>
      <c r="U117" s="113"/>
      <c r="V117" s="113"/>
      <c r="W117" s="61"/>
      <c r="X117" s="61"/>
      <c r="Y117" s="61"/>
      <c r="Z117" s="61"/>
      <c r="AA117" s="61"/>
    </row>
    <row r="118" spans="1:27" ht="15.75" customHeight="1" x14ac:dyDescent="0.15">
      <c r="A118" s="61"/>
      <c r="B118" s="61"/>
      <c r="C118" s="61"/>
      <c r="D118" s="78"/>
      <c r="E118" s="61"/>
      <c r="F118" s="61"/>
      <c r="G118" s="61"/>
      <c r="H118" s="61"/>
      <c r="I118" s="61"/>
      <c r="J118" s="61"/>
      <c r="K118" s="61"/>
      <c r="L118" s="61"/>
      <c r="M118" s="61"/>
      <c r="N118" s="61"/>
      <c r="O118" s="84"/>
      <c r="P118" s="84"/>
      <c r="Q118" s="84"/>
      <c r="R118" s="84"/>
      <c r="S118" s="84"/>
      <c r="T118" s="84"/>
      <c r="U118" s="113"/>
      <c r="V118" s="113"/>
      <c r="W118" s="61"/>
      <c r="X118" s="61"/>
      <c r="Y118" s="61"/>
      <c r="Z118" s="61"/>
      <c r="AA118" s="61"/>
    </row>
    <row r="119" spans="1:27" ht="15.75" customHeight="1" x14ac:dyDescent="0.15">
      <c r="A119" s="61"/>
      <c r="B119" s="61"/>
      <c r="C119" s="61"/>
      <c r="D119" s="78"/>
      <c r="E119" s="61"/>
      <c r="F119" s="61"/>
      <c r="G119" s="61"/>
      <c r="H119" s="61"/>
      <c r="I119" s="61"/>
      <c r="J119" s="61"/>
      <c r="K119" s="61"/>
      <c r="L119" s="61"/>
      <c r="M119" s="61"/>
      <c r="N119" s="61"/>
      <c r="O119" s="84"/>
      <c r="P119" s="84"/>
      <c r="Q119" s="84"/>
      <c r="R119" s="84"/>
      <c r="S119" s="84"/>
      <c r="T119" s="84"/>
      <c r="U119" s="113"/>
      <c r="V119" s="113"/>
      <c r="W119" s="61"/>
      <c r="X119" s="61"/>
      <c r="Y119" s="61"/>
      <c r="Z119" s="61"/>
      <c r="AA119" s="61"/>
    </row>
    <row r="120" spans="1:27" ht="15.75" customHeight="1" x14ac:dyDescent="0.15">
      <c r="A120" s="61"/>
      <c r="B120" s="61"/>
      <c r="C120" s="61"/>
      <c r="D120" s="78"/>
      <c r="E120" s="61"/>
      <c r="F120" s="61"/>
      <c r="G120" s="61"/>
      <c r="H120" s="61"/>
      <c r="I120" s="61"/>
      <c r="J120" s="61"/>
      <c r="K120" s="61"/>
      <c r="L120" s="61"/>
      <c r="M120" s="61"/>
      <c r="N120" s="61"/>
      <c r="O120" s="84"/>
      <c r="P120" s="84"/>
      <c r="Q120" s="84"/>
      <c r="R120" s="84"/>
      <c r="S120" s="84"/>
      <c r="T120" s="84"/>
      <c r="U120" s="113"/>
      <c r="V120" s="113"/>
      <c r="W120" s="61"/>
      <c r="X120" s="61"/>
      <c r="Y120" s="61"/>
      <c r="Z120" s="61"/>
      <c r="AA120" s="61"/>
    </row>
    <row r="121" spans="1:27" ht="15.75" customHeight="1" x14ac:dyDescent="0.15">
      <c r="A121" s="61"/>
      <c r="B121" s="61"/>
      <c r="C121" s="61"/>
      <c r="D121" s="78"/>
      <c r="E121" s="61"/>
      <c r="F121" s="61"/>
      <c r="G121" s="61"/>
      <c r="H121" s="61"/>
      <c r="I121" s="61"/>
      <c r="J121" s="61"/>
      <c r="K121" s="61"/>
      <c r="L121" s="61"/>
      <c r="M121" s="61"/>
      <c r="N121" s="61"/>
      <c r="O121" s="84"/>
      <c r="P121" s="84"/>
      <c r="Q121" s="84"/>
      <c r="R121" s="84"/>
      <c r="S121" s="84"/>
      <c r="T121" s="84"/>
      <c r="U121" s="113"/>
      <c r="V121" s="113"/>
      <c r="W121" s="61"/>
      <c r="X121" s="61"/>
      <c r="Y121" s="61"/>
      <c r="Z121" s="61"/>
      <c r="AA121" s="61"/>
    </row>
    <row r="122" spans="1:27" ht="15.75" customHeight="1" x14ac:dyDescent="0.15">
      <c r="A122" s="61"/>
      <c r="B122" s="61"/>
      <c r="C122" s="61"/>
      <c r="D122" s="78"/>
      <c r="E122" s="61"/>
      <c r="F122" s="61"/>
      <c r="G122" s="61"/>
      <c r="H122" s="61"/>
      <c r="I122" s="61"/>
      <c r="J122" s="61"/>
      <c r="K122" s="61"/>
      <c r="L122" s="61"/>
      <c r="M122" s="61"/>
      <c r="N122" s="61"/>
      <c r="O122" s="84"/>
      <c r="P122" s="84"/>
      <c r="Q122" s="84"/>
      <c r="R122" s="84"/>
      <c r="S122" s="84"/>
      <c r="T122" s="84"/>
      <c r="U122" s="113"/>
      <c r="V122" s="113"/>
      <c r="W122" s="61"/>
      <c r="X122" s="61"/>
      <c r="Y122" s="61"/>
      <c r="Z122" s="61"/>
      <c r="AA122" s="61"/>
    </row>
    <row r="123" spans="1:27" ht="15.75" customHeight="1" x14ac:dyDescent="0.15">
      <c r="A123" s="61"/>
      <c r="B123" s="61"/>
      <c r="C123" s="61"/>
      <c r="D123" s="78"/>
      <c r="E123" s="61"/>
      <c r="F123" s="61"/>
      <c r="G123" s="61"/>
      <c r="H123" s="61"/>
      <c r="I123" s="61"/>
      <c r="J123" s="61"/>
      <c r="K123" s="61"/>
      <c r="L123" s="61"/>
      <c r="M123" s="61"/>
      <c r="N123" s="61"/>
      <c r="O123" s="84"/>
      <c r="P123" s="84"/>
      <c r="Q123" s="84"/>
      <c r="R123" s="84"/>
      <c r="S123" s="84"/>
      <c r="T123" s="84"/>
      <c r="U123" s="113"/>
      <c r="V123" s="113"/>
      <c r="W123" s="61"/>
      <c r="X123" s="61"/>
      <c r="Y123" s="61"/>
      <c r="Z123" s="61"/>
      <c r="AA123" s="61"/>
    </row>
    <row r="124" spans="1:27" ht="15.75" customHeight="1" x14ac:dyDescent="0.15">
      <c r="A124" s="61"/>
      <c r="B124" s="61"/>
      <c r="C124" s="61"/>
      <c r="D124" s="78"/>
      <c r="E124" s="61"/>
      <c r="F124" s="61"/>
      <c r="G124" s="61"/>
      <c r="H124" s="61"/>
      <c r="I124" s="61"/>
      <c r="J124" s="61"/>
      <c r="K124" s="61"/>
      <c r="L124" s="61"/>
      <c r="M124" s="61"/>
      <c r="N124" s="61"/>
      <c r="O124" s="84"/>
      <c r="P124" s="84"/>
      <c r="Q124" s="84"/>
      <c r="R124" s="84"/>
      <c r="S124" s="84"/>
      <c r="T124" s="84"/>
      <c r="U124" s="113"/>
      <c r="V124" s="113"/>
      <c r="W124" s="61"/>
      <c r="X124" s="61"/>
      <c r="Y124" s="61"/>
      <c r="Z124" s="61"/>
      <c r="AA124" s="61"/>
    </row>
    <row r="125" spans="1:27" ht="15.75" customHeight="1" x14ac:dyDescent="0.15">
      <c r="A125" s="61"/>
      <c r="B125" s="61"/>
      <c r="C125" s="61"/>
      <c r="D125" s="78"/>
      <c r="E125" s="61"/>
      <c r="F125" s="61"/>
      <c r="G125" s="61"/>
      <c r="H125" s="61"/>
      <c r="I125" s="61"/>
      <c r="J125" s="61"/>
      <c r="K125" s="61"/>
      <c r="L125" s="61"/>
      <c r="M125" s="61"/>
      <c r="N125" s="61"/>
      <c r="O125" s="84"/>
      <c r="P125" s="84"/>
      <c r="Q125" s="84"/>
      <c r="R125" s="84"/>
      <c r="S125" s="84"/>
      <c r="T125" s="84"/>
      <c r="U125" s="113"/>
      <c r="V125" s="113"/>
      <c r="W125" s="61"/>
      <c r="X125" s="61"/>
      <c r="Y125" s="61"/>
      <c r="Z125" s="61"/>
      <c r="AA125" s="61"/>
    </row>
    <row r="126" spans="1:27" ht="15.75" customHeight="1" x14ac:dyDescent="0.15">
      <c r="A126" s="61"/>
      <c r="B126" s="61"/>
      <c r="C126" s="61"/>
      <c r="D126" s="78"/>
      <c r="E126" s="61"/>
      <c r="F126" s="61"/>
      <c r="G126" s="61"/>
      <c r="H126" s="61"/>
      <c r="I126" s="61"/>
      <c r="J126" s="61"/>
      <c r="K126" s="61"/>
      <c r="L126" s="61"/>
      <c r="M126" s="61"/>
      <c r="N126" s="61"/>
      <c r="O126" s="84"/>
      <c r="P126" s="84"/>
      <c r="Q126" s="84"/>
      <c r="R126" s="84"/>
      <c r="S126" s="84"/>
      <c r="T126" s="84"/>
      <c r="U126" s="113"/>
      <c r="V126" s="113"/>
      <c r="W126" s="61"/>
      <c r="X126" s="61"/>
      <c r="Y126" s="61"/>
      <c r="Z126" s="61"/>
      <c r="AA126" s="61"/>
    </row>
    <row r="127" spans="1:27" ht="15.75" customHeight="1" x14ac:dyDescent="0.15">
      <c r="A127" s="61"/>
      <c r="B127" s="61"/>
      <c r="C127" s="61"/>
      <c r="D127" s="78"/>
      <c r="E127" s="61"/>
      <c r="F127" s="61"/>
      <c r="G127" s="61"/>
      <c r="H127" s="61"/>
      <c r="I127" s="61"/>
      <c r="J127" s="61"/>
      <c r="K127" s="61"/>
      <c r="L127" s="61"/>
      <c r="M127" s="61"/>
      <c r="N127" s="61"/>
      <c r="O127" s="84"/>
      <c r="P127" s="84"/>
      <c r="Q127" s="84"/>
      <c r="R127" s="84"/>
      <c r="S127" s="84"/>
      <c r="T127" s="84"/>
      <c r="U127" s="113"/>
      <c r="V127" s="113"/>
      <c r="W127" s="61"/>
      <c r="X127" s="61"/>
      <c r="Y127" s="61"/>
      <c r="Z127" s="61"/>
      <c r="AA127" s="61"/>
    </row>
    <row r="128" spans="1:27" ht="15.75" customHeight="1" x14ac:dyDescent="0.15">
      <c r="A128" s="61"/>
      <c r="B128" s="61"/>
      <c r="C128" s="61"/>
      <c r="D128" s="78"/>
      <c r="E128" s="61"/>
      <c r="F128" s="61"/>
      <c r="G128" s="61"/>
      <c r="H128" s="61"/>
      <c r="I128" s="61"/>
      <c r="J128" s="61"/>
      <c r="K128" s="61"/>
      <c r="L128" s="61"/>
      <c r="M128" s="61"/>
      <c r="N128" s="61"/>
      <c r="O128" s="84"/>
      <c r="P128" s="84"/>
      <c r="Q128" s="84"/>
      <c r="R128" s="84"/>
      <c r="S128" s="84"/>
      <c r="T128" s="84"/>
      <c r="U128" s="113"/>
      <c r="V128" s="113"/>
      <c r="W128" s="61"/>
      <c r="X128" s="61"/>
      <c r="Y128" s="61"/>
      <c r="Z128" s="61"/>
      <c r="AA128" s="61"/>
    </row>
    <row r="129" spans="1:27" ht="15.75" customHeight="1" x14ac:dyDescent="0.15">
      <c r="A129" s="61"/>
      <c r="B129" s="61"/>
      <c r="C129" s="61"/>
      <c r="D129" s="78"/>
      <c r="E129" s="61"/>
      <c r="F129" s="61"/>
      <c r="G129" s="61"/>
      <c r="H129" s="61"/>
      <c r="I129" s="61"/>
      <c r="J129" s="61"/>
      <c r="K129" s="61"/>
      <c r="L129" s="61"/>
      <c r="M129" s="61"/>
      <c r="N129" s="61"/>
      <c r="O129" s="84"/>
      <c r="P129" s="84"/>
      <c r="Q129" s="84"/>
      <c r="R129" s="84"/>
      <c r="S129" s="84"/>
      <c r="T129" s="84"/>
      <c r="U129" s="113"/>
      <c r="V129" s="113"/>
      <c r="W129" s="61"/>
      <c r="X129" s="61"/>
      <c r="Y129" s="61"/>
      <c r="Z129" s="61"/>
      <c r="AA129" s="61"/>
    </row>
    <row r="130" spans="1:27" ht="15.75" customHeight="1" x14ac:dyDescent="0.15">
      <c r="A130" s="61"/>
      <c r="B130" s="61"/>
      <c r="C130" s="61"/>
      <c r="D130" s="78"/>
      <c r="E130" s="61"/>
      <c r="F130" s="61"/>
      <c r="G130" s="61"/>
      <c r="H130" s="61"/>
      <c r="I130" s="61"/>
      <c r="J130" s="61"/>
      <c r="K130" s="61"/>
      <c r="L130" s="61"/>
      <c r="M130" s="61"/>
      <c r="N130" s="61"/>
      <c r="O130" s="84"/>
      <c r="P130" s="84"/>
      <c r="Q130" s="84"/>
      <c r="R130" s="84"/>
      <c r="S130" s="84"/>
      <c r="T130" s="84"/>
      <c r="U130" s="113"/>
      <c r="V130" s="113"/>
      <c r="W130" s="61"/>
      <c r="X130" s="61"/>
      <c r="Y130" s="61"/>
      <c r="Z130" s="61"/>
      <c r="AA130" s="61"/>
    </row>
    <row r="131" spans="1:27" ht="15.75" customHeight="1" x14ac:dyDescent="0.15">
      <c r="A131" s="61"/>
      <c r="B131" s="61"/>
      <c r="C131" s="61"/>
      <c r="D131" s="78"/>
      <c r="E131" s="61"/>
      <c r="F131" s="61"/>
      <c r="G131" s="61"/>
      <c r="H131" s="61"/>
      <c r="I131" s="61"/>
      <c r="J131" s="61"/>
      <c r="K131" s="61"/>
      <c r="L131" s="61"/>
      <c r="M131" s="61"/>
      <c r="N131" s="61"/>
      <c r="O131" s="84"/>
      <c r="P131" s="84"/>
      <c r="Q131" s="84"/>
      <c r="R131" s="84"/>
      <c r="S131" s="84"/>
      <c r="T131" s="84"/>
      <c r="U131" s="113"/>
      <c r="V131" s="113"/>
      <c r="W131" s="61"/>
      <c r="X131" s="61"/>
      <c r="Y131" s="61"/>
      <c r="Z131" s="61"/>
      <c r="AA131" s="61"/>
    </row>
    <row r="132" spans="1:27" ht="15.75" customHeight="1" x14ac:dyDescent="0.15">
      <c r="A132" s="61"/>
      <c r="B132" s="61"/>
      <c r="C132" s="61"/>
      <c r="D132" s="78"/>
      <c r="E132" s="61"/>
      <c r="F132" s="61"/>
      <c r="G132" s="61"/>
      <c r="H132" s="61"/>
      <c r="I132" s="61"/>
      <c r="J132" s="61"/>
      <c r="K132" s="61"/>
      <c r="L132" s="61"/>
      <c r="M132" s="61"/>
      <c r="N132" s="61"/>
      <c r="O132" s="84"/>
      <c r="P132" s="84"/>
      <c r="Q132" s="84"/>
      <c r="R132" s="84"/>
      <c r="S132" s="84"/>
      <c r="T132" s="84"/>
      <c r="U132" s="113"/>
      <c r="V132" s="113"/>
      <c r="W132" s="61"/>
      <c r="X132" s="61"/>
      <c r="Y132" s="61"/>
      <c r="Z132" s="61"/>
      <c r="AA132" s="61"/>
    </row>
    <row r="133" spans="1:27" ht="15.75" customHeight="1" x14ac:dyDescent="0.15">
      <c r="A133" s="61"/>
      <c r="B133" s="61"/>
      <c r="C133" s="61"/>
      <c r="D133" s="78"/>
      <c r="E133" s="61"/>
      <c r="F133" s="61"/>
      <c r="G133" s="61"/>
      <c r="H133" s="61"/>
      <c r="I133" s="61"/>
      <c r="J133" s="61"/>
      <c r="K133" s="61"/>
      <c r="L133" s="61"/>
      <c r="M133" s="61"/>
      <c r="N133" s="61"/>
      <c r="O133" s="84"/>
      <c r="P133" s="84"/>
      <c r="Q133" s="84"/>
      <c r="R133" s="84"/>
      <c r="S133" s="84"/>
      <c r="T133" s="84"/>
      <c r="U133" s="113"/>
      <c r="V133" s="113"/>
      <c r="W133" s="61"/>
      <c r="X133" s="61"/>
      <c r="Y133" s="61"/>
      <c r="Z133" s="61"/>
      <c r="AA133" s="61"/>
    </row>
    <row r="134" spans="1:27" ht="15.75" customHeight="1" x14ac:dyDescent="0.15">
      <c r="A134" s="61"/>
      <c r="B134" s="61"/>
      <c r="C134" s="61"/>
      <c r="D134" s="78"/>
      <c r="E134" s="61"/>
      <c r="F134" s="61"/>
      <c r="G134" s="61"/>
      <c r="H134" s="61"/>
      <c r="I134" s="61"/>
      <c r="J134" s="61"/>
      <c r="K134" s="61"/>
      <c r="L134" s="61"/>
      <c r="M134" s="61"/>
      <c r="N134" s="61"/>
      <c r="O134" s="84"/>
      <c r="P134" s="84"/>
      <c r="Q134" s="84"/>
      <c r="R134" s="84"/>
      <c r="S134" s="84"/>
      <c r="T134" s="84"/>
      <c r="U134" s="113"/>
      <c r="V134" s="113"/>
      <c r="W134" s="61"/>
      <c r="X134" s="61"/>
      <c r="Y134" s="61"/>
      <c r="Z134" s="61"/>
      <c r="AA134" s="61"/>
    </row>
    <row r="135" spans="1:27" ht="15.75" customHeight="1" x14ac:dyDescent="0.15">
      <c r="A135" s="61"/>
      <c r="B135" s="61"/>
      <c r="C135" s="61"/>
      <c r="D135" s="78"/>
      <c r="E135" s="61"/>
      <c r="F135" s="61"/>
      <c r="G135" s="61"/>
      <c r="H135" s="61"/>
      <c r="I135" s="61"/>
      <c r="J135" s="61"/>
      <c r="K135" s="61"/>
      <c r="L135" s="61"/>
      <c r="M135" s="61"/>
      <c r="N135" s="61"/>
      <c r="O135" s="84"/>
      <c r="P135" s="84"/>
      <c r="Q135" s="84"/>
      <c r="R135" s="84"/>
      <c r="S135" s="84"/>
      <c r="T135" s="84"/>
      <c r="U135" s="113"/>
      <c r="V135" s="113"/>
      <c r="W135" s="61"/>
      <c r="X135" s="61"/>
      <c r="Y135" s="61"/>
      <c r="Z135" s="61"/>
      <c r="AA135" s="61"/>
    </row>
    <row r="136" spans="1:27" ht="15.75" customHeight="1" x14ac:dyDescent="0.15">
      <c r="A136" s="61"/>
      <c r="B136" s="61"/>
      <c r="C136" s="61"/>
      <c r="D136" s="78"/>
      <c r="E136" s="61"/>
      <c r="F136" s="61"/>
      <c r="G136" s="61"/>
      <c r="H136" s="61"/>
      <c r="I136" s="61"/>
      <c r="J136" s="61"/>
      <c r="K136" s="61"/>
      <c r="L136" s="61"/>
      <c r="M136" s="61"/>
      <c r="N136" s="61"/>
      <c r="O136" s="84"/>
      <c r="P136" s="84"/>
      <c r="Q136" s="84"/>
      <c r="R136" s="84"/>
      <c r="S136" s="84"/>
      <c r="T136" s="84"/>
      <c r="U136" s="113"/>
      <c r="V136" s="113"/>
      <c r="W136" s="61"/>
      <c r="X136" s="61"/>
      <c r="Y136" s="61"/>
      <c r="Z136" s="61"/>
      <c r="AA136" s="61"/>
    </row>
    <row r="137" spans="1:27" ht="15.75" customHeight="1" x14ac:dyDescent="0.15">
      <c r="A137" s="61"/>
      <c r="B137" s="61"/>
      <c r="C137" s="61"/>
      <c r="D137" s="78"/>
      <c r="E137" s="61"/>
      <c r="F137" s="61"/>
      <c r="G137" s="61"/>
      <c r="H137" s="61"/>
      <c r="I137" s="61"/>
      <c r="J137" s="61"/>
      <c r="K137" s="61"/>
      <c r="L137" s="61"/>
      <c r="M137" s="61"/>
      <c r="N137" s="61"/>
      <c r="O137" s="84"/>
      <c r="P137" s="84"/>
      <c r="Q137" s="84"/>
      <c r="R137" s="84"/>
      <c r="S137" s="84"/>
      <c r="T137" s="84"/>
      <c r="U137" s="113"/>
      <c r="V137" s="113"/>
      <c r="W137" s="61"/>
      <c r="X137" s="61"/>
      <c r="Y137" s="61"/>
      <c r="Z137" s="61"/>
      <c r="AA137" s="61"/>
    </row>
    <row r="138" spans="1:27" ht="15.75" customHeight="1" x14ac:dyDescent="0.15">
      <c r="A138" s="61"/>
      <c r="B138" s="61"/>
      <c r="C138" s="61"/>
      <c r="D138" s="78"/>
      <c r="E138" s="61"/>
      <c r="F138" s="61"/>
      <c r="G138" s="61"/>
      <c r="H138" s="61"/>
      <c r="I138" s="61"/>
      <c r="J138" s="61"/>
      <c r="K138" s="61"/>
      <c r="L138" s="61"/>
      <c r="M138" s="61"/>
      <c r="N138" s="61"/>
      <c r="O138" s="84"/>
      <c r="P138" s="84"/>
      <c r="Q138" s="84"/>
      <c r="R138" s="84"/>
      <c r="S138" s="84"/>
      <c r="T138" s="84"/>
      <c r="U138" s="113"/>
      <c r="V138" s="113"/>
      <c r="W138" s="61"/>
      <c r="X138" s="61"/>
      <c r="Y138" s="61"/>
      <c r="Z138" s="61"/>
      <c r="AA138" s="61"/>
    </row>
    <row r="139" spans="1:27" ht="15.75" customHeight="1" x14ac:dyDescent="0.15">
      <c r="A139" s="61"/>
      <c r="B139" s="61"/>
      <c r="C139" s="61"/>
      <c r="D139" s="78"/>
      <c r="E139" s="61"/>
      <c r="F139" s="61"/>
      <c r="G139" s="61"/>
      <c r="H139" s="61"/>
      <c r="I139" s="61"/>
      <c r="J139" s="61"/>
      <c r="K139" s="61"/>
      <c r="L139" s="61"/>
      <c r="M139" s="61"/>
      <c r="N139" s="61"/>
      <c r="O139" s="84"/>
      <c r="P139" s="84"/>
      <c r="Q139" s="84"/>
      <c r="R139" s="84"/>
      <c r="S139" s="84"/>
      <c r="T139" s="84"/>
      <c r="U139" s="113"/>
      <c r="V139" s="113"/>
      <c r="W139" s="61"/>
      <c r="X139" s="61"/>
      <c r="Y139" s="61"/>
      <c r="Z139" s="61"/>
      <c r="AA139" s="61"/>
    </row>
    <row r="140" spans="1:27" ht="15.75" customHeight="1" x14ac:dyDescent="0.15">
      <c r="A140" s="61"/>
      <c r="B140" s="61"/>
      <c r="C140" s="61"/>
      <c r="D140" s="78"/>
      <c r="E140" s="61"/>
      <c r="F140" s="61"/>
      <c r="G140" s="61"/>
      <c r="H140" s="61"/>
      <c r="I140" s="61"/>
      <c r="J140" s="61"/>
      <c r="K140" s="61"/>
      <c r="L140" s="61"/>
      <c r="M140" s="61"/>
      <c r="N140" s="61"/>
      <c r="O140" s="84"/>
      <c r="P140" s="84"/>
      <c r="Q140" s="84"/>
      <c r="R140" s="84"/>
      <c r="S140" s="84"/>
      <c r="T140" s="84"/>
      <c r="U140" s="113"/>
      <c r="V140" s="113"/>
      <c r="W140" s="61"/>
      <c r="X140" s="61"/>
      <c r="Y140" s="61"/>
      <c r="Z140" s="61"/>
      <c r="AA140" s="61"/>
    </row>
    <row r="141" spans="1:27" ht="15.75" customHeight="1" x14ac:dyDescent="0.15">
      <c r="A141" s="61"/>
      <c r="B141" s="61"/>
      <c r="C141" s="61"/>
      <c r="D141" s="78"/>
      <c r="E141" s="61"/>
      <c r="F141" s="61"/>
      <c r="G141" s="61"/>
      <c r="H141" s="61"/>
      <c r="I141" s="61"/>
      <c r="J141" s="61"/>
      <c r="K141" s="61"/>
      <c r="L141" s="61"/>
      <c r="M141" s="61"/>
      <c r="N141" s="61"/>
      <c r="O141" s="84"/>
      <c r="P141" s="84"/>
      <c r="Q141" s="84"/>
      <c r="R141" s="84"/>
      <c r="S141" s="84"/>
      <c r="T141" s="84"/>
      <c r="U141" s="113"/>
      <c r="V141" s="113"/>
      <c r="W141" s="61"/>
      <c r="X141" s="61"/>
      <c r="Y141" s="61"/>
      <c r="Z141" s="61"/>
      <c r="AA141" s="61"/>
    </row>
    <row r="142" spans="1:27" ht="15.75" customHeight="1" x14ac:dyDescent="0.15">
      <c r="A142" s="61"/>
      <c r="B142" s="61"/>
      <c r="C142" s="61"/>
      <c r="D142" s="78"/>
      <c r="E142" s="61"/>
      <c r="F142" s="61"/>
      <c r="G142" s="61"/>
      <c r="H142" s="61"/>
      <c r="I142" s="61"/>
      <c r="J142" s="61"/>
      <c r="K142" s="61"/>
      <c r="L142" s="61"/>
      <c r="M142" s="61"/>
      <c r="N142" s="61"/>
      <c r="O142" s="84"/>
      <c r="P142" s="84"/>
      <c r="Q142" s="84"/>
      <c r="R142" s="84"/>
      <c r="S142" s="84"/>
      <c r="T142" s="84"/>
      <c r="U142" s="113"/>
      <c r="V142" s="113"/>
      <c r="W142" s="61"/>
      <c r="X142" s="61"/>
      <c r="Y142" s="61"/>
      <c r="Z142" s="61"/>
      <c r="AA142" s="61"/>
    </row>
    <row r="143" spans="1:27" ht="15.75" customHeight="1" x14ac:dyDescent="0.15">
      <c r="A143" s="61"/>
      <c r="B143" s="61"/>
      <c r="C143" s="61"/>
      <c r="D143" s="78"/>
      <c r="E143" s="61"/>
      <c r="F143" s="61"/>
      <c r="G143" s="61"/>
      <c r="H143" s="61"/>
      <c r="I143" s="61"/>
      <c r="J143" s="61"/>
      <c r="K143" s="61"/>
      <c r="L143" s="61"/>
      <c r="M143" s="61"/>
      <c r="N143" s="61"/>
      <c r="O143" s="84"/>
      <c r="P143" s="84"/>
      <c r="Q143" s="84"/>
      <c r="R143" s="84"/>
      <c r="S143" s="84"/>
      <c r="T143" s="84"/>
      <c r="U143" s="113"/>
      <c r="V143" s="113"/>
      <c r="W143" s="61"/>
      <c r="X143" s="61"/>
      <c r="Y143" s="61"/>
      <c r="Z143" s="61"/>
      <c r="AA143" s="61"/>
    </row>
    <row r="144" spans="1:27" ht="15.75" customHeight="1" x14ac:dyDescent="0.15">
      <c r="A144" s="61"/>
      <c r="B144" s="61"/>
      <c r="C144" s="61"/>
      <c r="D144" s="78"/>
      <c r="E144" s="61"/>
      <c r="F144" s="61"/>
      <c r="G144" s="61"/>
      <c r="H144" s="61"/>
      <c r="I144" s="61"/>
      <c r="J144" s="61"/>
      <c r="K144" s="61"/>
      <c r="L144" s="61"/>
      <c r="M144" s="61"/>
      <c r="N144" s="61"/>
      <c r="O144" s="84"/>
      <c r="P144" s="84"/>
      <c r="Q144" s="84"/>
      <c r="R144" s="84"/>
      <c r="S144" s="84"/>
      <c r="T144" s="84"/>
      <c r="U144" s="113"/>
      <c r="V144" s="113"/>
      <c r="W144" s="61"/>
      <c r="X144" s="61"/>
      <c r="Y144" s="61"/>
      <c r="Z144" s="61"/>
      <c r="AA144" s="61"/>
    </row>
    <row r="145" spans="1:27" ht="15.75" customHeight="1" x14ac:dyDescent="0.15">
      <c r="A145" s="61"/>
      <c r="B145" s="61"/>
      <c r="C145" s="61"/>
      <c r="D145" s="78"/>
      <c r="E145" s="61"/>
      <c r="F145" s="61"/>
      <c r="G145" s="61"/>
      <c r="H145" s="61"/>
      <c r="I145" s="61"/>
      <c r="J145" s="61"/>
      <c r="K145" s="61"/>
      <c r="L145" s="61"/>
      <c r="M145" s="61"/>
      <c r="N145" s="61"/>
      <c r="O145" s="84"/>
      <c r="P145" s="84"/>
      <c r="Q145" s="84"/>
      <c r="R145" s="84"/>
      <c r="S145" s="84"/>
      <c r="T145" s="84"/>
      <c r="U145" s="113"/>
      <c r="V145" s="113"/>
      <c r="W145" s="61"/>
      <c r="X145" s="61"/>
      <c r="Y145" s="61"/>
      <c r="Z145" s="61"/>
      <c r="AA145" s="61"/>
    </row>
    <row r="146" spans="1:27" ht="15.75" customHeight="1" x14ac:dyDescent="0.15">
      <c r="A146" s="61"/>
      <c r="B146" s="61"/>
      <c r="C146" s="61"/>
      <c r="D146" s="78"/>
      <c r="E146" s="61"/>
      <c r="F146" s="61"/>
      <c r="G146" s="61"/>
      <c r="H146" s="61"/>
      <c r="I146" s="61"/>
      <c r="J146" s="61"/>
      <c r="K146" s="61"/>
      <c r="L146" s="61"/>
      <c r="M146" s="61"/>
      <c r="N146" s="61"/>
      <c r="O146" s="84"/>
      <c r="P146" s="84"/>
      <c r="Q146" s="84"/>
      <c r="R146" s="84"/>
      <c r="S146" s="84"/>
      <c r="T146" s="84"/>
      <c r="U146" s="113"/>
      <c r="V146" s="113"/>
      <c r="W146" s="61"/>
      <c r="X146" s="61"/>
      <c r="Y146" s="61"/>
      <c r="Z146" s="61"/>
      <c r="AA146" s="61"/>
    </row>
    <row r="147" spans="1:27" ht="15.75" customHeight="1" x14ac:dyDescent="0.15">
      <c r="A147" s="61"/>
      <c r="B147" s="61"/>
      <c r="C147" s="61"/>
      <c r="D147" s="78"/>
      <c r="E147" s="61"/>
      <c r="F147" s="61"/>
      <c r="G147" s="61"/>
      <c r="H147" s="61"/>
      <c r="I147" s="61"/>
      <c r="J147" s="61"/>
      <c r="K147" s="61"/>
      <c r="L147" s="61"/>
      <c r="M147" s="61"/>
      <c r="N147" s="61"/>
      <c r="O147" s="84"/>
      <c r="P147" s="84"/>
      <c r="Q147" s="84"/>
      <c r="R147" s="84"/>
      <c r="S147" s="84"/>
      <c r="T147" s="84"/>
      <c r="U147" s="113"/>
      <c r="V147" s="113"/>
      <c r="W147" s="61"/>
      <c r="X147" s="61"/>
      <c r="Y147" s="61"/>
      <c r="Z147" s="61"/>
      <c r="AA147" s="61"/>
    </row>
    <row r="148" spans="1:27" ht="15.75" customHeight="1" x14ac:dyDescent="0.15">
      <c r="A148" s="61"/>
      <c r="B148" s="61"/>
      <c r="C148" s="61"/>
      <c r="D148" s="78"/>
      <c r="E148" s="61"/>
      <c r="F148" s="61"/>
      <c r="G148" s="61"/>
      <c r="H148" s="61"/>
      <c r="I148" s="61"/>
      <c r="J148" s="61"/>
      <c r="K148" s="61"/>
      <c r="L148" s="61"/>
      <c r="M148" s="61"/>
      <c r="N148" s="61"/>
      <c r="O148" s="84"/>
      <c r="P148" s="84"/>
      <c r="Q148" s="84"/>
      <c r="R148" s="84"/>
      <c r="S148" s="84"/>
      <c r="T148" s="84"/>
      <c r="U148" s="113"/>
      <c r="V148" s="113"/>
      <c r="W148" s="61"/>
      <c r="X148" s="61"/>
      <c r="Y148" s="61"/>
      <c r="Z148" s="61"/>
      <c r="AA148" s="61"/>
    </row>
    <row r="149" spans="1:27" ht="15.75" customHeight="1" x14ac:dyDescent="0.15">
      <c r="A149" s="61"/>
      <c r="B149" s="61"/>
      <c r="C149" s="61"/>
      <c r="D149" s="78"/>
      <c r="E149" s="61"/>
      <c r="F149" s="61"/>
      <c r="G149" s="61"/>
      <c r="H149" s="61"/>
      <c r="I149" s="61"/>
      <c r="J149" s="61"/>
      <c r="K149" s="61"/>
      <c r="L149" s="61"/>
      <c r="M149" s="61"/>
      <c r="N149" s="61"/>
      <c r="O149" s="84"/>
      <c r="P149" s="84"/>
      <c r="Q149" s="84"/>
      <c r="R149" s="84"/>
      <c r="S149" s="84"/>
      <c r="T149" s="84"/>
      <c r="U149" s="113"/>
      <c r="V149" s="113"/>
      <c r="W149" s="61"/>
      <c r="X149" s="61"/>
      <c r="Y149" s="61"/>
      <c r="Z149" s="61"/>
      <c r="AA149" s="61"/>
    </row>
    <row r="150" spans="1:27" ht="15.75" customHeight="1" x14ac:dyDescent="0.15">
      <c r="A150" s="61"/>
      <c r="B150" s="61"/>
      <c r="C150" s="61"/>
      <c r="D150" s="78"/>
      <c r="E150" s="61"/>
      <c r="F150" s="61"/>
      <c r="G150" s="61"/>
      <c r="H150" s="61"/>
      <c r="I150" s="61"/>
      <c r="J150" s="61"/>
      <c r="K150" s="61"/>
      <c r="L150" s="61"/>
      <c r="M150" s="61"/>
      <c r="N150" s="61"/>
      <c r="O150" s="84"/>
      <c r="P150" s="84"/>
      <c r="Q150" s="84"/>
      <c r="R150" s="84"/>
      <c r="S150" s="84"/>
      <c r="T150" s="84"/>
      <c r="U150" s="113"/>
      <c r="V150" s="113"/>
      <c r="W150" s="61"/>
      <c r="X150" s="61"/>
      <c r="Y150" s="61"/>
      <c r="Z150" s="61"/>
      <c r="AA150" s="61"/>
    </row>
    <row r="151" spans="1:27" ht="15.75" customHeight="1" x14ac:dyDescent="0.15">
      <c r="A151" s="61"/>
      <c r="B151" s="61"/>
      <c r="C151" s="61"/>
      <c r="D151" s="78"/>
      <c r="E151" s="61"/>
      <c r="F151" s="61"/>
      <c r="G151" s="61"/>
      <c r="H151" s="61"/>
      <c r="I151" s="61"/>
      <c r="J151" s="61"/>
      <c r="K151" s="61"/>
      <c r="L151" s="61"/>
      <c r="M151" s="61"/>
      <c r="N151" s="61"/>
      <c r="O151" s="84"/>
      <c r="P151" s="84"/>
      <c r="Q151" s="84"/>
      <c r="R151" s="84"/>
      <c r="S151" s="84"/>
      <c r="T151" s="84"/>
      <c r="U151" s="113"/>
      <c r="V151" s="113"/>
      <c r="W151" s="61"/>
      <c r="X151" s="61"/>
      <c r="Y151" s="61"/>
      <c r="Z151" s="61"/>
      <c r="AA151" s="61"/>
    </row>
    <row r="152" spans="1:27" ht="15.75" customHeight="1" x14ac:dyDescent="0.15">
      <c r="A152" s="61"/>
      <c r="B152" s="61"/>
      <c r="C152" s="61"/>
      <c r="D152" s="78"/>
      <c r="E152" s="61"/>
      <c r="F152" s="61"/>
      <c r="G152" s="61"/>
      <c r="H152" s="61"/>
      <c r="I152" s="61"/>
      <c r="J152" s="61"/>
      <c r="K152" s="61"/>
      <c r="L152" s="61"/>
      <c r="M152" s="61"/>
      <c r="N152" s="61"/>
      <c r="O152" s="84"/>
      <c r="P152" s="84"/>
      <c r="Q152" s="84"/>
      <c r="R152" s="84"/>
      <c r="S152" s="84"/>
      <c r="T152" s="84"/>
      <c r="U152" s="113"/>
      <c r="V152" s="113"/>
      <c r="W152" s="61"/>
      <c r="X152" s="61"/>
      <c r="Y152" s="61"/>
      <c r="Z152" s="61"/>
      <c r="AA152" s="61"/>
    </row>
    <row r="153" spans="1:27" ht="15.75" customHeight="1" x14ac:dyDescent="0.15">
      <c r="A153" s="61"/>
      <c r="B153" s="61"/>
      <c r="C153" s="61"/>
      <c r="D153" s="78"/>
      <c r="E153" s="61"/>
      <c r="F153" s="61"/>
      <c r="G153" s="61"/>
      <c r="H153" s="61"/>
      <c r="I153" s="61"/>
      <c r="J153" s="61"/>
      <c r="K153" s="61"/>
      <c r="L153" s="61"/>
      <c r="M153" s="61"/>
      <c r="N153" s="61"/>
      <c r="O153" s="84"/>
      <c r="P153" s="84"/>
      <c r="Q153" s="84"/>
      <c r="R153" s="84"/>
      <c r="S153" s="84"/>
      <c r="T153" s="84"/>
      <c r="U153" s="113"/>
      <c r="V153" s="113"/>
      <c r="W153" s="61"/>
      <c r="X153" s="61"/>
      <c r="Y153" s="61"/>
      <c r="Z153" s="61"/>
      <c r="AA153" s="61"/>
    </row>
    <row r="154" spans="1:27" ht="15.75" customHeight="1" x14ac:dyDescent="0.15">
      <c r="A154" s="61"/>
      <c r="B154" s="61"/>
      <c r="C154" s="61"/>
      <c r="D154" s="78"/>
      <c r="E154" s="61"/>
      <c r="F154" s="61"/>
      <c r="G154" s="61"/>
      <c r="H154" s="61"/>
      <c r="I154" s="61"/>
      <c r="J154" s="61"/>
      <c r="K154" s="61"/>
      <c r="L154" s="61"/>
      <c r="M154" s="61"/>
      <c r="N154" s="61"/>
      <c r="O154" s="84"/>
      <c r="P154" s="84"/>
      <c r="Q154" s="84"/>
      <c r="R154" s="84"/>
      <c r="S154" s="84"/>
      <c r="T154" s="84"/>
      <c r="U154" s="113"/>
      <c r="V154" s="113"/>
      <c r="W154" s="61"/>
      <c r="X154" s="61"/>
      <c r="Y154" s="61"/>
      <c r="Z154" s="61"/>
      <c r="AA154" s="61"/>
    </row>
    <row r="155" spans="1:27" ht="15.75" customHeight="1" x14ac:dyDescent="0.15">
      <c r="A155" s="61"/>
      <c r="B155" s="61"/>
      <c r="C155" s="61"/>
      <c r="D155" s="78"/>
      <c r="E155" s="61"/>
      <c r="F155" s="61"/>
      <c r="G155" s="61"/>
      <c r="H155" s="61"/>
      <c r="I155" s="61"/>
      <c r="J155" s="61"/>
      <c r="K155" s="61"/>
      <c r="L155" s="61"/>
      <c r="M155" s="61"/>
      <c r="N155" s="61"/>
      <c r="O155" s="84"/>
      <c r="P155" s="84"/>
      <c r="Q155" s="84"/>
      <c r="R155" s="84"/>
      <c r="S155" s="84"/>
      <c r="T155" s="84"/>
      <c r="U155" s="113"/>
      <c r="V155" s="113"/>
      <c r="W155" s="61"/>
      <c r="X155" s="61"/>
      <c r="Y155" s="61"/>
      <c r="Z155" s="61"/>
      <c r="AA155" s="61"/>
    </row>
    <row r="156" spans="1:27" ht="15.75" customHeight="1" x14ac:dyDescent="0.15">
      <c r="A156" s="61"/>
      <c r="B156" s="61"/>
      <c r="C156" s="61"/>
      <c r="D156" s="78"/>
      <c r="E156" s="61"/>
      <c r="F156" s="61"/>
      <c r="G156" s="61"/>
      <c r="H156" s="61"/>
      <c r="I156" s="61"/>
      <c r="J156" s="61"/>
      <c r="K156" s="61"/>
      <c r="L156" s="61"/>
      <c r="M156" s="61"/>
      <c r="N156" s="61"/>
      <c r="O156" s="84"/>
      <c r="P156" s="84"/>
      <c r="Q156" s="84"/>
      <c r="R156" s="84"/>
      <c r="S156" s="84"/>
      <c r="T156" s="84"/>
      <c r="U156" s="113"/>
      <c r="V156" s="113"/>
      <c r="W156" s="61"/>
      <c r="X156" s="61"/>
      <c r="Y156" s="61"/>
      <c r="Z156" s="61"/>
      <c r="AA156" s="61"/>
    </row>
    <row r="157" spans="1:27" ht="15.75" customHeight="1" x14ac:dyDescent="0.15">
      <c r="A157" s="61"/>
      <c r="B157" s="61"/>
      <c r="C157" s="61"/>
      <c r="D157" s="78"/>
      <c r="E157" s="61"/>
      <c r="F157" s="61"/>
      <c r="G157" s="61"/>
      <c r="H157" s="61"/>
      <c r="I157" s="61"/>
      <c r="J157" s="61"/>
      <c r="K157" s="61"/>
      <c r="L157" s="61"/>
      <c r="M157" s="61"/>
      <c r="N157" s="61"/>
      <c r="O157" s="84"/>
      <c r="P157" s="84"/>
      <c r="Q157" s="84"/>
      <c r="R157" s="84"/>
      <c r="S157" s="84"/>
      <c r="T157" s="84"/>
      <c r="U157" s="113"/>
      <c r="V157" s="113"/>
      <c r="W157" s="61"/>
      <c r="X157" s="61"/>
      <c r="Y157" s="61"/>
      <c r="Z157" s="61"/>
      <c r="AA157" s="61"/>
    </row>
    <row r="158" spans="1:27" ht="15.75" customHeight="1" x14ac:dyDescent="0.15">
      <c r="A158" s="61"/>
      <c r="B158" s="61"/>
      <c r="C158" s="61"/>
      <c r="D158" s="78"/>
      <c r="E158" s="61"/>
      <c r="F158" s="61"/>
      <c r="G158" s="61"/>
      <c r="H158" s="61"/>
      <c r="I158" s="61"/>
      <c r="J158" s="61"/>
      <c r="K158" s="61"/>
      <c r="L158" s="61"/>
      <c r="M158" s="61"/>
      <c r="N158" s="61"/>
      <c r="O158" s="84"/>
      <c r="P158" s="84"/>
      <c r="Q158" s="84"/>
      <c r="R158" s="84"/>
      <c r="S158" s="84"/>
      <c r="T158" s="84"/>
      <c r="U158" s="113"/>
      <c r="V158" s="113"/>
      <c r="W158" s="61"/>
      <c r="X158" s="61"/>
      <c r="Y158" s="61"/>
      <c r="Z158" s="61"/>
      <c r="AA158" s="61"/>
    </row>
    <row r="159" spans="1:27" ht="15.75" customHeight="1" x14ac:dyDescent="0.15">
      <c r="A159" s="61"/>
      <c r="B159" s="61"/>
      <c r="C159" s="61"/>
      <c r="D159" s="78"/>
      <c r="E159" s="61"/>
      <c r="F159" s="61"/>
      <c r="G159" s="61"/>
      <c r="H159" s="61"/>
      <c r="I159" s="61"/>
      <c r="J159" s="61"/>
      <c r="K159" s="61"/>
      <c r="L159" s="61"/>
      <c r="M159" s="61"/>
      <c r="N159" s="61"/>
      <c r="O159" s="84"/>
      <c r="P159" s="84"/>
      <c r="Q159" s="84"/>
      <c r="R159" s="84"/>
      <c r="S159" s="84"/>
      <c r="T159" s="84"/>
      <c r="U159" s="113"/>
      <c r="V159" s="113"/>
      <c r="W159" s="61"/>
      <c r="X159" s="61"/>
      <c r="Y159" s="61"/>
      <c r="Z159" s="61"/>
      <c r="AA159" s="61"/>
    </row>
    <row r="160" spans="1:27" ht="15.75" customHeight="1" x14ac:dyDescent="0.15">
      <c r="A160" s="61"/>
      <c r="B160" s="61"/>
      <c r="C160" s="61"/>
      <c r="D160" s="78"/>
      <c r="E160" s="61"/>
      <c r="F160" s="61"/>
      <c r="G160" s="61"/>
      <c r="H160" s="61"/>
      <c r="I160" s="61"/>
      <c r="J160" s="61"/>
      <c r="K160" s="61"/>
      <c r="L160" s="61"/>
      <c r="M160" s="61"/>
      <c r="N160" s="61"/>
      <c r="O160" s="84"/>
      <c r="P160" s="84"/>
      <c r="Q160" s="84"/>
      <c r="R160" s="84"/>
      <c r="S160" s="84"/>
      <c r="T160" s="84"/>
      <c r="U160" s="113"/>
      <c r="V160" s="113"/>
      <c r="W160" s="61"/>
      <c r="X160" s="61"/>
      <c r="Y160" s="61"/>
      <c r="Z160" s="61"/>
      <c r="AA160" s="61"/>
    </row>
    <row r="161" spans="1:27" ht="15.75" customHeight="1" x14ac:dyDescent="0.15">
      <c r="A161" s="61"/>
      <c r="B161" s="61"/>
      <c r="C161" s="61"/>
      <c r="D161" s="78"/>
      <c r="E161" s="61"/>
      <c r="F161" s="61"/>
      <c r="G161" s="61"/>
      <c r="H161" s="61"/>
      <c r="I161" s="61"/>
      <c r="J161" s="61"/>
      <c r="K161" s="61"/>
      <c r="L161" s="61"/>
      <c r="M161" s="61"/>
      <c r="N161" s="61"/>
      <c r="O161" s="84"/>
      <c r="P161" s="84"/>
      <c r="Q161" s="84"/>
      <c r="R161" s="84"/>
      <c r="S161" s="84"/>
      <c r="T161" s="84"/>
      <c r="U161" s="113"/>
      <c r="V161" s="113"/>
      <c r="W161" s="61"/>
      <c r="X161" s="61"/>
      <c r="Y161" s="61"/>
      <c r="Z161" s="61"/>
      <c r="AA161" s="61"/>
    </row>
    <row r="162" spans="1:27" ht="15.75" customHeight="1" x14ac:dyDescent="0.15">
      <c r="A162" s="61"/>
      <c r="B162" s="61"/>
      <c r="C162" s="61"/>
      <c r="D162" s="78"/>
      <c r="E162" s="61"/>
      <c r="F162" s="61"/>
      <c r="G162" s="61"/>
      <c r="H162" s="61"/>
      <c r="I162" s="61"/>
      <c r="J162" s="61"/>
      <c r="K162" s="61"/>
      <c r="L162" s="61"/>
      <c r="M162" s="61"/>
      <c r="N162" s="61"/>
      <c r="O162" s="84"/>
      <c r="P162" s="84"/>
      <c r="Q162" s="84"/>
      <c r="R162" s="84"/>
      <c r="S162" s="84"/>
      <c r="T162" s="84"/>
      <c r="U162" s="113"/>
      <c r="V162" s="113"/>
      <c r="W162" s="61"/>
      <c r="X162" s="61"/>
      <c r="Y162" s="61"/>
      <c r="Z162" s="61"/>
      <c r="AA162" s="61"/>
    </row>
    <row r="163" spans="1:27" ht="15.75" customHeight="1" x14ac:dyDescent="0.15">
      <c r="A163" s="61"/>
      <c r="B163" s="61"/>
      <c r="C163" s="61"/>
      <c r="D163" s="78"/>
      <c r="E163" s="61"/>
      <c r="F163" s="61"/>
      <c r="G163" s="61"/>
      <c r="H163" s="61"/>
      <c r="I163" s="61"/>
      <c r="J163" s="61"/>
      <c r="K163" s="61"/>
      <c r="L163" s="61"/>
      <c r="M163" s="61"/>
      <c r="N163" s="61"/>
      <c r="O163" s="84"/>
      <c r="P163" s="84"/>
      <c r="Q163" s="84"/>
      <c r="R163" s="84"/>
      <c r="S163" s="84"/>
      <c r="T163" s="84"/>
      <c r="U163" s="113"/>
      <c r="V163" s="113"/>
      <c r="W163" s="61"/>
      <c r="X163" s="61"/>
      <c r="Y163" s="61"/>
      <c r="Z163" s="61"/>
      <c r="AA163" s="61"/>
    </row>
    <row r="164" spans="1:27" ht="15.75" customHeight="1" x14ac:dyDescent="0.15">
      <c r="A164" s="61"/>
      <c r="B164" s="61"/>
      <c r="C164" s="61"/>
      <c r="D164" s="78"/>
      <c r="E164" s="61"/>
      <c r="F164" s="61"/>
      <c r="G164" s="61"/>
      <c r="H164" s="61"/>
      <c r="I164" s="61"/>
      <c r="J164" s="61"/>
      <c r="K164" s="61"/>
      <c r="L164" s="61"/>
      <c r="M164" s="61"/>
      <c r="N164" s="61"/>
      <c r="O164" s="84"/>
      <c r="P164" s="84"/>
      <c r="Q164" s="84"/>
      <c r="R164" s="84"/>
      <c r="S164" s="84"/>
      <c r="T164" s="84"/>
      <c r="U164" s="113"/>
      <c r="V164" s="113"/>
      <c r="W164" s="61"/>
      <c r="X164" s="61"/>
      <c r="Y164" s="61"/>
      <c r="Z164" s="61"/>
      <c r="AA164" s="61"/>
    </row>
    <row r="165" spans="1:27" ht="15.75" customHeight="1" x14ac:dyDescent="0.15">
      <c r="A165" s="61"/>
      <c r="B165" s="61"/>
      <c r="C165" s="61"/>
      <c r="D165" s="78"/>
      <c r="E165" s="61"/>
      <c r="F165" s="61"/>
      <c r="G165" s="61"/>
      <c r="H165" s="61"/>
      <c r="I165" s="61"/>
      <c r="J165" s="61"/>
      <c r="K165" s="61"/>
      <c r="L165" s="61"/>
      <c r="M165" s="61"/>
      <c r="N165" s="61"/>
      <c r="O165" s="84"/>
      <c r="P165" s="84"/>
      <c r="Q165" s="84"/>
      <c r="R165" s="84"/>
      <c r="S165" s="84"/>
      <c r="T165" s="84"/>
      <c r="U165" s="113"/>
      <c r="V165" s="113"/>
      <c r="W165" s="61"/>
      <c r="X165" s="61"/>
      <c r="Y165" s="61"/>
      <c r="Z165" s="61"/>
      <c r="AA165" s="61"/>
    </row>
    <row r="166" spans="1:27" ht="15.75" customHeight="1" x14ac:dyDescent="0.15">
      <c r="A166" s="61"/>
      <c r="B166" s="61"/>
      <c r="C166" s="61"/>
      <c r="D166" s="78"/>
      <c r="E166" s="61"/>
      <c r="F166" s="61"/>
      <c r="G166" s="61"/>
      <c r="H166" s="61"/>
      <c r="I166" s="61"/>
      <c r="J166" s="61"/>
      <c r="K166" s="61"/>
      <c r="L166" s="61"/>
      <c r="M166" s="61"/>
      <c r="N166" s="61"/>
      <c r="O166" s="84"/>
      <c r="P166" s="84"/>
      <c r="Q166" s="84"/>
      <c r="R166" s="84"/>
      <c r="S166" s="84"/>
      <c r="T166" s="84"/>
      <c r="U166" s="113"/>
      <c r="V166" s="113"/>
      <c r="W166" s="61"/>
      <c r="X166" s="61"/>
      <c r="Y166" s="61"/>
      <c r="Z166" s="61"/>
      <c r="AA166" s="61"/>
    </row>
    <row r="167" spans="1:27" ht="15.75" customHeight="1" x14ac:dyDescent="0.15">
      <c r="A167" s="61"/>
      <c r="B167" s="61"/>
      <c r="C167" s="61"/>
      <c r="D167" s="78"/>
      <c r="E167" s="61"/>
      <c r="F167" s="61"/>
      <c r="G167" s="61"/>
      <c r="H167" s="61"/>
      <c r="I167" s="61"/>
      <c r="J167" s="61"/>
      <c r="K167" s="61"/>
      <c r="L167" s="61"/>
      <c r="M167" s="61"/>
      <c r="N167" s="61"/>
      <c r="O167" s="84"/>
      <c r="P167" s="84"/>
      <c r="Q167" s="84"/>
      <c r="R167" s="84"/>
      <c r="S167" s="84"/>
      <c r="T167" s="84"/>
      <c r="U167" s="113"/>
      <c r="V167" s="113"/>
      <c r="W167" s="61"/>
      <c r="X167" s="61"/>
      <c r="Y167" s="61"/>
      <c r="Z167" s="61"/>
      <c r="AA167" s="61"/>
    </row>
    <row r="168" spans="1:27" ht="15.75" customHeight="1" x14ac:dyDescent="0.15">
      <c r="A168" s="61"/>
      <c r="B168" s="61"/>
      <c r="C168" s="61"/>
      <c r="D168" s="78"/>
      <c r="E168" s="61"/>
      <c r="F168" s="61"/>
      <c r="G168" s="61"/>
      <c r="H168" s="61"/>
      <c r="I168" s="61"/>
      <c r="J168" s="61"/>
      <c r="K168" s="61"/>
      <c r="L168" s="61"/>
      <c r="M168" s="61"/>
      <c r="N168" s="61"/>
      <c r="O168" s="84"/>
      <c r="P168" s="84"/>
      <c r="Q168" s="84"/>
      <c r="R168" s="84"/>
      <c r="S168" s="84"/>
      <c r="T168" s="84"/>
      <c r="U168" s="113"/>
      <c r="V168" s="113"/>
      <c r="W168" s="61"/>
      <c r="X168" s="61"/>
      <c r="Y168" s="61"/>
      <c r="Z168" s="61"/>
      <c r="AA168" s="61"/>
    </row>
    <row r="169" spans="1:27" ht="15.75" customHeight="1" x14ac:dyDescent="0.15">
      <c r="A169" s="61"/>
      <c r="B169" s="61"/>
      <c r="C169" s="61"/>
      <c r="D169" s="78"/>
      <c r="E169" s="61"/>
      <c r="F169" s="61"/>
      <c r="G169" s="61"/>
      <c r="H169" s="61"/>
      <c r="I169" s="61"/>
      <c r="J169" s="61"/>
      <c r="K169" s="61"/>
      <c r="L169" s="61"/>
      <c r="M169" s="61"/>
      <c r="N169" s="61"/>
      <c r="O169" s="84"/>
      <c r="P169" s="84"/>
      <c r="Q169" s="84"/>
      <c r="R169" s="84"/>
      <c r="S169" s="84"/>
      <c r="T169" s="84"/>
      <c r="U169" s="113"/>
      <c r="V169" s="113"/>
      <c r="W169" s="61"/>
      <c r="X169" s="61"/>
      <c r="Y169" s="61"/>
      <c r="Z169" s="61"/>
      <c r="AA169" s="61"/>
    </row>
    <row r="170" spans="1:27" ht="15.75" customHeight="1" x14ac:dyDescent="0.15">
      <c r="A170" s="61"/>
      <c r="B170" s="61"/>
      <c r="C170" s="61"/>
      <c r="D170" s="78"/>
      <c r="E170" s="61"/>
      <c r="F170" s="61"/>
      <c r="G170" s="61"/>
      <c r="H170" s="61"/>
      <c r="I170" s="61"/>
      <c r="J170" s="61"/>
      <c r="K170" s="61"/>
      <c r="L170" s="61"/>
      <c r="M170" s="61"/>
      <c r="N170" s="61"/>
      <c r="O170" s="84"/>
      <c r="P170" s="84"/>
      <c r="Q170" s="84"/>
      <c r="R170" s="84"/>
      <c r="S170" s="84"/>
      <c r="T170" s="84"/>
      <c r="U170" s="113"/>
      <c r="V170" s="113"/>
      <c r="W170" s="61"/>
      <c r="X170" s="61"/>
      <c r="Y170" s="61"/>
      <c r="Z170" s="61"/>
      <c r="AA170" s="61"/>
    </row>
    <row r="171" spans="1:27" ht="15.75" customHeight="1" x14ac:dyDescent="0.15">
      <c r="A171" s="61"/>
      <c r="B171" s="61"/>
      <c r="C171" s="61"/>
      <c r="D171" s="78"/>
      <c r="E171" s="61"/>
      <c r="F171" s="61"/>
      <c r="G171" s="61"/>
      <c r="H171" s="61"/>
      <c r="I171" s="61"/>
      <c r="J171" s="61"/>
      <c r="K171" s="61"/>
      <c r="L171" s="61"/>
      <c r="M171" s="61"/>
      <c r="N171" s="61"/>
      <c r="O171" s="84"/>
      <c r="P171" s="84"/>
      <c r="Q171" s="84"/>
      <c r="R171" s="84"/>
      <c r="S171" s="84"/>
      <c r="T171" s="84"/>
      <c r="U171" s="113"/>
      <c r="V171" s="113"/>
      <c r="W171" s="61"/>
      <c r="X171" s="61"/>
      <c r="Y171" s="61"/>
      <c r="Z171" s="61"/>
      <c r="AA171" s="61"/>
    </row>
    <row r="172" spans="1:27" ht="15.75" customHeight="1" x14ac:dyDescent="0.15">
      <c r="A172" s="61"/>
      <c r="B172" s="61"/>
      <c r="C172" s="61"/>
      <c r="D172" s="78"/>
      <c r="E172" s="61"/>
      <c r="F172" s="61"/>
      <c r="G172" s="61"/>
      <c r="H172" s="61"/>
      <c r="I172" s="61"/>
      <c r="J172" s="61"/>
      <c r="K172" s="61"/>
      <c r="L172" s="61"/>
      <c r="M172" s="61"/>
      <c r="N172" s="61"/>
      <c r="O172" s="84"/>
      <c r="P172" s="84"/>
      <c r="Q172" s="84"/>
      <c r="R172" s="84"/>
      <c r="S172" s="84"/>
      <c r="T172" s="84"/>
      <c r="U172" s="113"/>
      <c r="V172" s="113"/>
      <c r="W172" s="61"/>
      <c r="X172" s="61"/>
      <c r="Y172" s="61"/>
      <c r="Z172" s="61"/>
      <c r="AA172" s="61"/>
    </row>
    <row r="173" spans="1:27" ht="15.75" customHeight="1" x14ac:dyDescent="0.15">
      <c r="A173" s="61"/>
      <c r="B173" s="61"/>
      <c r="C173" s="61"/>
      <c r="D173" s="78"/>
      <c r="E173" s="61"/>
      <c r="F173" s="61"/>
      <c r="G173" s="61"/>
      <c r="H173" s="61"/>
      <c r="I173" s="61"/>
      <c r="J173" s="61"/>
      <c r="K173" s="61"/>
      <c r="L173" s="61"/>
      <c r="M173" s="61"/>
      <c r="N173" s="61"/>
      <c r="O173" s="84"/>
      <c r="P173" s="84"/>
      <c r="Q173" s="84"/>
      <c r="R173" s="84"/>
      <c r="S173" s="84"/>
      <c r="T173" s="84"/>
      <c r="U173" s="113"/>
      <c r="V173" s="113"/>
      <c r="W173" s="61"/>
      <c r="X173" s="61"/>
      <c r="Y173" s="61"/>
      <c r="Z173" s="61"/>
      <c r="AA173" s="61"/>
    </row>
    <row r="174" spans="1:27" ht="15.75" customHeight="1" x14ac:dyDescent="0.15">
      <c r="A174" s="61"/>
      <c r="B174" s="61"/>
      <c r="C174" s="61"/>
      <c r="D174" s="78"/>
      <c r="E174" s="61"/>
      <c r="F174" s="61"/>
      <c r="G174" s="61"/>
      <c r="H174" s="61"/>
      <c r="I174" s="61"/>
      <c r="J174" s="61"/>
      <c r="K174" s="61"/>
      <c r="L174" s="61"/>
      <c r="M174" s="61"/>
      <c r="N174" s="61"/>
      <c r="O174" s="84"/>
      <c r="P174" s="84"/>
      <c r="Q174" s="84"/>
      <c r="R174" s="84"/>
      <c r="S174" s="84"/>
      <c r="T174" s="84"/>
      <c r="U174" s="113"/>
      <c r="V174" s="113"/>
      <c r="W174" s="61"/>
      <c r="X174" s="61"/>
      <c r="Y174" s="61"/>
      <c r="Z174" s="61"/>
      <c r="AA174" s="61"/>
    </row>
    <row r="175" spans="1:27" ht="15.75" customHeight="1" x14ac:dyDescent="0.15">
      <c r="A175" s="61"/>
      <c r="B175" s="61"/>
      <c r="C175" s="61"/>
      <c r="D175" s="78"/>
      <c r="E175" s="61"/>
      <c r="F175" s="61"/>
      <c r="G175" s="61"/>
      <c r="H175" s="61"/>
      <c r="I175" s="61"/>
      <c r="J175" s="61"/>
      <c r="K175" s="61"/>
      <c r="L175" s="61"/>
      <c r="M175" s="61"/>
      <c r="N175" s="61"/>
      <c r="O175" s="84"/>
      <c r="P175" s="84"/>
      <c r="Q175" s="84"/>
      <c r="R175" s="84"/>
      <c r="S175" s="84"/>
      <c r="T175" s="84"/>
      <c r="U175" s="113"/>
      <c r="V175" s="113"/>
      <c r="W175" s="61"/>
      <c r="X175" s="61"/>
      <c r="Y175" s="61"/>
      <c r="Z175" s="61"/>
      <c r="AA175" s="61"/>
    </row>
    <row r="176" spans="1:27" ht="15.75" customHeight="1" x14ac:dyDescent="0.15">
      <c r="A176" s="61"/>
      <c r="B176" s="61"/>
      <c r="C176" s="61"/>
      <c r="D176" s="78"/>
      <c r="E176" s="61"/>
      <c r="F176" s="61"/>
      <c r="G176" s="61"/>
      <c r="H176" s="61"/>
      <c r="I176" s="61"/>
      <c r="J176" s="61"/>
      <c r="K176" s="61"/>
      <c r="L176" s="61"/>
      <c r="M176" s="61"/>
      <c r="N176" s="61"/>
      <c r="O176" s="84"/>
      <c r="P176" s="84"/>
      <c r="Q176" s="84"/>
      <c r="R176" s="84"/>
      <c r="S176" s="84"/>
      <c r="T176" s="84"/>
      <c r="U176" s="113"/>
      <c r="V176" s="113"/>
      <c r="W176" s="61"/>
      <c r="X176" s="61"/>
      <c r="Y176" s="61"/>
      <c r="Z176" s="61"/>
      <c r="AA176" s="61"/>
    </row>
    <row r="177" spans="1:27" ht="15.75" customHeight="1" x14ac:dyDescent="0.15">
      <c r="A177" s="61"/>
      <c r="B177" s="61"/>
      <c r="C177" s="61"/>
      <c r="D177" s="78"/>
      <c r="E177" s="61"/>
      <c r="F177" s="61"/>
      <c r="G177" s="61"/>
      <c r="H177" s="61"/>
      <c r="I177" s="61"/>
      <c r="J177" s="61"/>
      <c r="K177" s="61"/>
      <c r="L177" s="61"/>
      <c r="M177" s="61"/>
      <c r="N177" s="61"/>
      <c r="O177" s="84"/>
      <c r="P177" s="84"/>
      <c r="Q177" s="84"/>
      <c r="R177" s="84"/>
      <c r="S177" s="84"/>
      <c r="T177" s="84"/>
      <c r="U177" s="113"/>
      <c r="V177" s="113"/>
      <c r="W177" s="61"/>
      <c r="X177" s="61"/>
      <c r="Y177" s="61"/>
      <c r="Z177" s="61"/>
      <c r="AA177" s="61"/>
    </row>
    <row r="178" spans="1:27" ht="15.75" customHeight="1" x14ac:dyDescent="0.15">
      <c r="A178" s="61"/>
      <c r="B178" s="61"/>
      <c r="C178" s="61"/>
      <c r="D178" s="78"/>
      <c r="E178" s="61"/>
      <c r="F178" s="61"/>
      <c r="G178" s="61"/>
      <c r="H178" s="61"/>
      <c r="I178" s="61"/>
      <c r="J178" s="61"/>
      <c r="K178" s="61"/>
      <c r="L178" s="61"/>
      <c r="M178" s="61"/>
      <c r="N178" s="61"/>
      <c r="O178" s="84"/>
      <c r="P178" s="84"/>
      <c r="Q178" s="84"/>
      <c r="R178" s="84"/>
      <c r="S178" s="84"/>
      <c r="T178" s="84"/>
      <c r="U178" s="113"/>
      <c r="V178" s="113"/>
      <c r="W178" s="61"/>
      <c r="X178" s="61"/>
      <c r="Y178" s="61"/>
      <c r="Z178" s="61"/>
      <c r="AA178" s="61"/>
    </row>
    <row r="179" spans="1:27" ht="15.75" customHeight="1" x14ac:dyDescent="0.15">
      <c r="A179" s="61"/>
      <c r="B179" s="61"/>
      <c r="C179" s="61"/>
      <c r="D179" s="78"/>
      <c r="E179" s="61"/>
      <c r="F179" s="61"/>
      <c r="G179" s="61"/>
      <c r="H179" s="61"/>
      <c r="I179" s="61"/>
      <c r="J179" s="61"/>
      <c r="K179" s="61"/>
      <c r="L179" s="61"/>
      <c r="M179" s="61"/>
      <c r="N179" s="61"/>
      <c r="O179" s="84"/>
      <c r="P179" s="84"/>
      <c r="Q179" s="84"/>
      <c r="R179" s="84"/>
      <c r="S179" s="84"/>
      <c r="T179" s="84"/>
      <c r="U179" s="113"/>
      <c r="V179" s="113"/>
      <c r="W179" s="61"/>
      <c r="X179" s="61"/>
      <c r="Y179" s="61"/>
      <c r="Z179" s="61"/>
      <c r="AA179" s="61"/>
    </row>
    <row r="180" spans="1:27" ht="15.75" customHeight="1" x14ac:dyDescent="0.15">
      <c r="A180" s="61"/>
      <c r="B180" s="61"/>
      <c r="C180" s="61"/>
      <c r="D180" s="78"/>
      <c r="E180" s="61"/>
      <c r="F180" s="61"/>
      <c r="G180" s="61"/>
      <c r="H180" s="61"/>
      <c r="I180" s="61"/>
      <c r="J180" s="61"/>
      <c r="K180" s="61"/>
      <c r="L180" s="61"/>
      <c r="M180" s="61"/>
      <c r="N180" s="61"/>
      <c r="O180" s="84"/>
      <c r="P180" s="84"/>
      <c r="Q180" s="84"/>
      <c r="R180" s="84"/>
      <c r="S180" s="84"/>
      <c r="T180" s="84"/>
      <c r="U180" s="113"/>
      <c r="V180" s="113"/>
      <c r="W180" s="61"/>
      <c r="X180" s="61"/>
      <c r="Y180" s="61"/>
      <c r="Z180" s="61"/>
      <c r="AA180" s="61"/>
    </row>
    <row r="181" spans="1:27" ht="15.75" customHeight="1" x14ac:dyDescent="0.15">
      <c r="A181" s="61"/>
      <c r="B181" s="61"/>
      <c r="C181" s="61"/>
      <c r="D181" s="78"/>
      <c r="E181" s="61"/>
      <c r="F181" s="61"/>
      <c r="G181" s="61"/>
      <c r="H181" s="61"/>
      <c r="I181" s="61"/>
      <c r="J181" s="61"/>
      <c r="K181" s="61"/>
      <c r="L181" s="61"/>
      <c r="M181" s="61"/>
      <c r="N181" s="61"/>
      <c r="O181" s="84"/>
      <c r="P181" s="84"/>
      <c r="Q181" s="84"/>
      <c r="R181" s="84"/>
      <c r="S181" s="84"/>
      <c r="T181" s="84"/>
      <c r="U181" s="113"/>
      <c r="V181" s="113"/>
      <c r="W181" s="61"/>
      <c r="X181" s="61"/>
      <c r="Y181" s="61"/>
      <c r="Z181" s="61"/>
      <c r="AA181" s="61"/>
    </row>
    <row r="182" spans="1:27" ht="15.75" customHeight="1" x14ac:dyDescent="0.15">
      <c r="A182" s="61"/>
      <c r="B182" s="61"/>
      <c r="C182" s="61"/>
      <c r="D182" s="78"/>
      <c r="E182" s="61"/>
      <c r="F182" s="61"/>
      <c r="G182" s="61"/>
      <c r="H182" s="61"/>
      <c r="I182" s="61"/>
      <c r="J182" s="61"/>
      <c r="K182" s="61"/>
      <c r="L182" s="61"/>
      <c r="M182" s="61"/>
      <c r="N182" s="61"/>
      <c r="O182" s="84"/>
      <c r="P182" s="84"/>
      <c r="Q182" s="84"/>
      <c r="R182" s="84"/>
      <c r="S182" s="84"/>
      <c r="T182" s="84"/>
      <c r="U182" s="113"/>
      <c r="V182" s="113"/>
      <c r="W182" s="61"/>
      <c r="X182" s="61"/>
      <c r="Y182" s="61"/>
      <c r="Z182" s="61"/>
      <c r="AA182" s="61"/>
    </row>
    <row r="183" spans="1:27" ht="15.75" customHeight="1" x14ac:dyDescent="0.15">
      <c r="A183" s="61"/>
      <c r="B183" s="61"/>
      <c r="C183" s="61"/>
      <c r="D183" s="78"/>
      <c r="E183" s="61"/>
      <c r="F183" s="61"/>
      <c r="G183" s="61"/>
      <c r="H183" s="61"/>
      <c r="I183" s="61"/>
      <c r="J183" s="61"/>
      <c r="K183" s="61"/>
      <c r="L183" s="61"/>
      <c r="M183" s="61"/>
      <c r="N183" s="61"/>
      <c r="O183" s="84"/>
      <c r="P183" s="84"/>
      <c r="Q183" s="84"/>
      <c r="R183" s="84"/>
      <c r="S183" s="84"/>
      <c r="T183" s="84"/>
      <c r="U183" s="113"/>
      <c r="V183" s="113"/>
      <c r="W183" s="61"/>
      <c r="X183" s="61"/>
      <c r="Y183" s="61"/>
      <c r="Z183" s="61"/>
      <c r="AA183" s="61"/>
    </row>
    <row r="184" spans="1:27" ht="15.75" customHeight="1" x14ac:dyDescent="0.15">
      <c r="A184" s="61"/>
      <c r="B184" s="61"/>
      <c r="C184" s="61"/>
      <c r="D184" s="78"/>
      <c r="E184" s="61"/>
      <c r="F184" s="61"/>
      <c r="G184" s="61"/>
      <c r="H184" s="61"/>
      <c r="I184" s="61"/>
      <c r="J184" s="61"/>
      <c r="K184" s="61"/>
      <c r="L184" s="61"/>
      <c r="M184" s="61"/>
      <c r="N184" s="61"/>
      <c r="O184" s="84"/>
      <c r="P184" s="84"/>
      <c r="Q184" s="84"/>
      <c r="R184" s="84"/>
      <c r="S184" s="84"/>
      <c r="T184" s="84"/>
      <c r="U184" s="113"/>
      <c r="V184" s="113"/>
      <c r="W184" s="61"/>
      <c r="X184" s="61"/>
      <c r="Y184" s="61"/>
      <c r="Z184" s="61"/>
      <c r="AA184" s="61"/>
    </row>
    <row r="185" spans="1:27" ht="15.75" customHeight="1" x14ac:dyDescent="0.15">
      <c r="A185" s="61"/>
      <c r="B185" s="61"/>
      <c r="C185" s="61"/>
      <c r="D185" s="78"/>
      <c r="E185" s="61"/>
      <c r="F185" s="61"/>
      <c r="G185" s="61"/>
      <c r="H185" s="61"/>
      <c r="I185" s="61"/>
      <c r="J185" s="61"/>
      <c r="K185" s="61"/>
      <c r="L185" s="61"/>
      <c r="M185" s="61"/>
      <c r="N185" s="61"/>
      <c r="O185" s="84"/>
      <c r="P185" s="84"/>
      <c r="Q185" s="84"/>
      <c r="R185" s="84"/>
      <c r="S185" s="84"/>
      <c r="T185" s="84"/>
      <c r="U185" s="113"/>
      <c r="V185" s="113"/>
      <c r="W185" s="61"/>
      <c r="X185" s="61"/>
      <c r="Y185" s="61"/>
      <c r="Z185" s="61"/>
      <c r="AA185" s="61"/>
    </row>
    <row r="186" spans="1:27" ht="15.75" customHeight="1" x14ac:dyDescent="0.15">
      <c r="A186" s="61"/>
      <c r="B186" s="61"/>
      <c r="C186" s="61"/>
      <c r="D186" s="78"/>
      <c r="E186" s="61"/>
      <c r="F186" s="61"/>
      <c r="G186" s="61"/>
      <c r="H186" s="61"/>
      <c r="I186" s="61"/>
      <c r="J186" s="61"/>
      <c r="K186" s="61"/>
      <c r="L186" s="61"/>
      <c r="M186" s="61"/>
      <c r="N186" s="61"/>
      <c r="O186" s="84"/>
      <c r="P186" s="84"/>
      <c r="Q186" s="84"/>
      <c r="R186" s="84"/>
      <c r="S186" s="84"/>
      <c r="T186" s="84"/>
      <c r="U186" s="113"/>
      <c r="V186" s="113"/>
      <c r="W186" s="61"/>
      <c r="X186" s="61"/>
      <c r="Y186" s="61"/>
      <c r="Z186" s="61"/>
      <c r="AA186" s="61"/>
    </row>
    <row r="187" spans="1:27" ht="15.75" customHeight="1" x14ac:dyDescent="0.15">
      <c r="A187" s="61"/>
      <c r="B187" s="61"/>
      <c r="C187" s="61"/>
      <c r="D187" s="78"/>
      <c r="E187" s="61"/>
      <c r="F187" s="61"/>
      <c r="G187" s="61"/>
      <c r="H187" s="61"/>
      <c r="I187" s="61"/>
      <c r="J187" s="61"/>
      <c r="K187" s="61"/>
      <c r="L187" s="61"/>
      <c r="M187" s="61"/>
      <c r="N187" s="61"/>
      <c r="O187" s="84"/>
      <c r="P187" s="84"/>
      <c r="Q187" s="84"/>
      <c r="R187" s="84"/>
      <c r="S187" s="84"/>
      <c r="T187" s="84"/>
      <c r="U187" s="113"/>
      <c r="V187" s="113"/>
      <c r="W187" s="61"/>
      <c r="X187" s="61"/>
      <c r="Y187" s="61"/>
      <c r="Z187" s="61"/>
      <c r="AA187" s="61"/>
    </row>
    <row r="188" spans="1:27" ht="15.75" customHeight="1" x14ac:dyDescent="0.15">
      <c r="A188" s="61"/>
      <c r="B188" s="61"/>
      <c r="C188" s="61"/>
      <c r="D188" s="78"/>
      <c r="E188" s="61"/>
      <c r="F188" s="61"/>
      <c r="G188" s="61"/>
      <c r="H188" s="61"/>
      <c r="I188" s="61"/>
      <c r="J188" s="61"/>
      <c r="K188" s="61"/>
      <c r="L188" s="61"/>
      <c r="M188" s="61"/>
      <c r="N188" s="61"/>
      <c r="O188" s="84"/>
      <c r="P188" s="84"/>
      <c r="Q188" s="84"/>
      <c r="R188" s="84"/>
      <c r="S188" s="84"/>
      <c r="T188" s="84"/>
      <c r="U188" s="113"/>
      <c r="V188" s="113"/>
      <c r="W188" s="61"/>
      <c r="X188" s="61"/>
      <c r="Y188" s="61"/>
      <c r="Z188" s="61"/>
      <c r="AA188" s="61"/>
    </row>
    <row r="189" spans="1:27" ht="15.75" customHeight="1" x14ac:dyDescent="0.15">
      <c r="A189" s="61"/>
      <c r="B189" s="61"/>
      <c r="C189" s="61"/>
      <c r="D189" s="78"/>
      <c r="E189" s="61"/>
      <c r="F189" s="61"/>
      <c r="G189" s="61"/>
      <c r="H189" s="61"/>
      <c r="I189" s="61"/>
      <c r="J189" s="61"/>
      <c r="K189" s="61"/>
      <c r="L189" s="61"/>
      <c r="M189" s="61"/>
      <c r="N189" s="61"/>
      <c r="O189" s="84"/>
      <c r="P189" s="84"/>
      <c r="Q189" s="84"/>
      <c r="R189" s="84"/>
      <c r="S189" s="84"/>
      <c r="T189" s="84"/>
      <c r="U189" s="113"/>
      <c r="V189" s="113"/>
      <c r="W189" s="61"/>
      <c r="X189" s="61"/>
      <c r="Y189" s="61"/>
      <c r="Z189" s="61"/>
      <c r="AA189" s="61"/>
    </row>
    <row r="190" spans="1:27" ht="15.75" customHeight="1" x14ac:dyDescent="0.15">
      <c r="A190" s="61"/>
      <c r="B190" s="61"/>
      <c r="C190" s="61"/>
      <c r="D190" s="78"/>
      <c r="E190" s="61"/>
      <c r="F190" s="61"/>
      <c r="G190" s="61"/>
      <c r="H190" s="61"/>
      <c r="I190" s="61"/>
      <c r="J190" s="61"/>
      <c r="K190" s="61"/>
      <c r="L190" s="61"/>
      <c r="M190" s="61"/>
      <c r="N190" s="61"/>
      <c r="O190" s="84"/>
      <c r="P190" s="84"/>
      <c r="Q190" s="84"/>
      <c r="R190" s="84"/>
      <c r="S190" s="84"/>
      <c r="T190" s="84"/>
      <c r="U190" s="113"/>
      <c r="V190" s="113"/>
      <c r="W190" s="61"/>
      <c r="X190" s="61"/>
      <c r="Y190" s="61"/>
      <c r="Z190" s="61"/>
      <c r="AA190" s="61"/>
    </row>
    <row r="191" spans="1:27" ht="15.75" customHeight="1" x14ac:dyDescent="0.15">
      <c r="A191" s="61"/>
      <c r="B191" s="61"/>
      <c r="C191" s="61"/>
      <c r="D191" s="78"/>
      <c r="E191" s="61"/>
      <c r="F191" s="61"/>
      <c r="G191" s="61"/>
      <c r="H191" s="61"/>
      <c r="I191" s="61"/>
      <c r="J191" s="61"/>
      <c r="K191" s="61"/>
      <c r="L191" s="61"/>
      <c r="M191" s="61"/>
      <c r="N191" s="61"/>
      <c r="O191" s="84"/>
      <c r="P191" s="84"/>
      <c r="Q191" s="84"/>
      <c r="R191" s="84"/>
      <c r="S191" s="84"/>
      <c r="T191" s="84"/>
      <c r="U191" s="113"/>
      <c r="V191" s="113"/>
      <c r="W191" s="61"/>
      <c r="X191" s="61"/>
      <c r="Y191" s="61"/>
      <c r="Z191" s="61"/>
      <c r="AA191" s="61"/>
    </row>
    <row r="192" spans="1:27" ht="15.75" customHeight="1" x14ac:dyDescent="0.15">
      <c r="A192" s="61"/>
      <c r="B192" s="61"/>
      <c r="C192" s="61"/>
      <c r="D192" s="78"/>
      <c r="E192" s="61"/>
      <c r="F192" s="61"/>
      <c r="G192" s="61"/>
      <c r="H192" s="61"/>
      <c r="I192" s="61"/>
      <c r="J192" s="61"/>
      <c r="K192" s="61"/>
      <c r="L192" s="61"/>
      <c r="M192" s="61"/>
      <c r="N192" s="61"/>
      <c r="O192" s="84"/>
      <c r="P192" s="84"/>
      <c r="Q192" s="84"/>
      <c r="R192" s="84"/>
      <c r="S192" s="84"/>
      <c r="T192" s="84"/>
      <c r="U192" s="113"/>
      <c r="V192" s="113"/>
      <c r="W192" s="61"/>
      <c r="X192" s="61"/>
      <c r="Y192" s="61"/>
      <c r="Z192" s="61"/>
      <c r="AA192" s="61"/>
    </row>
    <row r="193" spans="1:27" ht="15.75" customHeight="1" x14ac:dyDescent="0.15">
      <c r="A193" s="61"/>
      <c r="B193" s="61"/>
      <c r="C193" s="61"/>
      <c r="D193" s="78"/>
      <c r="E193" s="61"/>
      <c r="F193" s="61"/>
      <c r="G193" s="61"/>
      <c r="H193" s="61"/>
      <c r="I193" s="61"/>
      <c r="J193" s="61"/>
      <c r="K193" s="61"/>
      <c r="L193" s="61"/>
      <c r="M193" s="61"/>
      <c r="N193" s="61"/>
      <c r="O193" s="84"/>
      <c r="P193" s="84"/>
      <c r="Q193" s="84"/>
      <c r="R193" s="84"/>
      <c r="S193" s="84"/>
      <c r="T193" s="84"/>
      <c r="U193" s="113"/>
      <c r="V193" s="113"/>
      <c r="W193" s="61"/>
      <c r="X193" s="61"/>
      <c r="Y193" s="61"/>
      <c r="Z193" s="61"/>
      <c r="AA193" s="61"/>
    </row>
    <row r="194" spans="1:27" ht="15.75" customHeight="1" x14ac:dyDescent="0.15">
      <c r="A194" s="61"/>
      <c r="B194" s="61"/>
      <c r="C194" s="61"/>
      <c r="D194" s="78"/>
      <c r="E194" s="61"/>
      <c r="F194" s="61"/>
      <c r="G194" s="61"/>
      <c r="H194" s="61"/>
      <c r="I194" s="61"/>
      <c r="J194" s="61"/>
      <c r="K194" s="61"/>
      <c r="L194" s="61"/>
      <c r="M194" s="61"/>
      <c r="N194" s="61"/>
      <c r="O194" s="84"/>
      <c r="P194" s="84"/>
      <c r="Q194" s="84"/>
      <c r="R194" s="84"/>
      <c r="S194" s="84"/>
      <c r="T194" s="84"/>
      <c r="U194" s="113"/>
      <c r="V194" s="113"/>
      <c r="W194" s="61"/>
      <c r="X194" s="61"/>
      <c r="Y194" s="61"/>
      <c r="Z194" s="61"/>
      <c r="AA194" s="61"/>
    </row>
    <row r="195" spans="1:27" ht="15.75" customHeight="1" x14ac:dyDescent="0.15">
      <c r="A195" s="61"/>
      <c r="B195" s="61"/>
      <c r="C195" s="61"/>
      <c r="D195" s="78"/>
      <c r="E195" s="61"/>
      <c r="F195" s="61"/>
      <c r="G195" s="61"/>
      <c r="H195" s="61"/>
      <c r="I195" s="61"/>
      <c r="J195" s="61"/>
      <c r="K195" s="61"/>
      <c r="L195" s="61"/>
      <c r="M195" s="61"/>
      <c r="N195" s="61"/>
      <c r="O195" s="84"/>
      <c r="P195" s="84"/>
      <c r="Q195" s="84"/>
      <c r="R195" s="84"/>
      <c r="S195" s="84"/>
      <c r="T195" s="84"/>
      <c r="U195" s="113"/>
      <c r="V195" s="113"/>
      <c r="W195" s="61"/>
      <c r="X195" s="61"/>
      <c r="Y195" s="61"/>
      <c r="Z195" s="61"/>
      <c r="AA195" s="61"/>
    </row>
    <row r="196" spans="1:27" ht="15.75" customHeight="1" x14ac:dyDescent="0.15">
      <c r="A196" s="61"/>
      <c r="B196" s="61"/>
      <c r="C196" s="61"/>
      <c r="D196" s="78"/>
      <c r="E196" s="61"/>
      <c r="F196" s="61"/>
      <c r="G196" s="61"/>
      <c r="H196" s="61"/>
      <c r="I196" s="61"/>
      <c r="J196" s="61"/>
      <c r="K196" s="61"/>
      <c r="L196" s="61"/>
      <c r="M196" s="61"/>
      <c r="N196" s="61"/>
      <c r="O196" s="84"/>
      <c r="P196" s="84"/>
      <c r="Q196" s="84"/>
      <c r="R196" s="84"/>
      <c r="S196" s="84"/>
      <c r="T196" s="84"/>
      <c r="U196" s="113"/>
      <c r="V196" s="113"/>
      <c r="W196" s="61"/>
      <c r="X196" s="61"/>
      <c r="Y196" s="61"/>
      <c r="Z196" s="61"/>
      <c r="AA196" s="61"/>
    </row>
    <row r="197" spans="1:27" ht="15.75" customHeight="1" x14ac:dyDescent="0.15">
      <c r="A197" s="61"/>
      <c r="B197" s="61"/>
      <c r="C197" s="61"/>
      <c r="D197" s="78"/>
      <c r="E197" s="61"/>
      <c r="F197" s="61"/>
      <c r="G197" s="61"/>
      <c r="H197" s="61"/>
      <c r="I197" s="61"/>
      <c r="J197" s="61"/>
      <c r="K197" s="61"/>
      <c r="L197" s="61"/>
      <c r="M197" s="61"/>
      <c r="N197" s="61"/>
      <c r="O197" s="84"/>
      <c r="P197" s="84"/>
      <c r="Q197" s="84"/>
      <c r="R197" s="84"/>
      <c r="S197" s="84"/>
      <c r="T197" s="84"/>
      <c r="U197" s="113"/>
      <c r="V197" s="113"/>
      <c r="W197" s="61"/>
      <c r="X197" s="61"/>
      <c r="Y197" s="61"/>
      <c r="Z197" s="61"/>
      <c r="AA197" s="61"/>
    </row>
    <row r="198" spans="1:27" ht="15.75" customHeight="1" x14ac:dyDescent="0.15">
      <c r="A198" s="61"/>
      <c r="B198" s="61"/>
      <c r="C198" s="61"/>
      <c r="D198" s="78"/>
      <c r="E198" s="61"/>
      <c r="F198" s="61"/>
      <c r="G198" s="61"/>
      <c r="H198" s="61"/>
      <c r="I198" s="61"/>
      <c r="J198" s="61"/>
      <c r="K198" s="61"/>
      <c r="L198" s="61"/>
      <c r="M198" s="61"/>
      <c r="N198" s="61"/>
      <c r="O198" s="84"/>
      <c r="P198" s="84"/>
      <c r="Q198" s="84"/>
      <c r="R198" s="84"/>
      <c r="S198" s="84"/>
      <c r="T198" s="84"/>
      <c r="U198" s="113"/>
      <c r="V198" s="113"/>
      <c r="W198" s="61"/>
      <c r="X198" s="61"/>
      <c r="Y198" s="61"/>
      <c r="Z198" s="61"/>
      <c r="AA198" s="61"/>
    </row>
    <row r="199" spans="1:27" ht="15.75" customHeight="1" x14ac:dyDescent="0.15">
      <c r="A199" s="61"/>
      <c r="B199" s="61"/>
      <c r="C199" s="61"/>
      <c r="D199" s="78"/>
      <c r="E199" s="61"/>
      <c r="F199" s="61"/>
      <c r="G199" s="61"/>
      <c r="H199" s="61"/>
      <c r="I199" s="61"/>
      <c r="J199" s="61"/>
      <c r="K199" s="61"/>
      <c r="L199" s="61"/>
      <c r="M199" s="61"/>
      <c r="N199" s="61"/>
      <c r="O199" s="84"/>
      <c r="P199" s="84"/>
      <c r="Q199" s="84"/>
      <c r="R199" s="84"/>
      <c r="S199" s="84"/>
      <c r="T199" s="84"/>
      <c r="U199" s="113"/>
      <c r="V199" s="113"/>
      <c r="W199" s="61"/>
      <c r="X199" s="61"/>
      <c r="Y199" s="61"/>
      <c r="Z199" s="61"/>
      <c r="AA199" s="61"/>
    </row>
    <row r="200" spans="1:27" ht="15.75" customHeight="1" x14ac:dyDescent="0.15">
      <c r="A200" s="61"/>
      <c r="B200" s="61"/>
      <c r="C200" s="61"/>
      <c r="D200" s="78"/>
      <c r="E200" s="61"/>
      <c r="F200" s="61"/>
      <c r="G200" s="61"/>
      <c r="H200" s="61"/>
      <c r="I200" s="61"/>
      <c r="J200" s="61"/>
      <c r="K200" s="61"/>
      <c r="L200" s="61"/>
      <c r="M200" s="61"/>
      <c r="N200" s="61"/>
      <c r="O200" s="84"/>
      <c r="P200" s="84"/>
      <c r="Q200" s="84"/>
      <c r="R200" s="84"/>
      <c r="S200" s="84"/>
      <c r="T200" s="84"/>
      <c r="U200" s="113"/>
      <c r="V200" s="113"/>
      <c r="W200" s="61"/>
      <c r="X200" s="61"/>
      <c r="Y200" s="61"/>
      <c r="Z200" s="61"/>
      <c r="AA200" s="61"/>
    </row>
    <row r="201" spans="1:27" ht="15.75" customHeight="1" x14ac:dyDescent="0.15">
      <c r="A201" s="61"/>
      <c r="B201" s="61"/>
      <c r="C201" s="61"/>
      <c r="D201" s="78"/>
      <c r="E201" s="61"/>
      <c r="F201" s="61"/>
      <c r="G201" s="61"/>
      <c r="H201" s="61"/>
      <c r="I201" s="61"/>
      <c r="J201" s="61"/>
      <c r="K201" s="61"/>
      <c r="L201" s="61"/>
      <c r="M201" s="61"/>
      <c r="N201" s="61"/>
      <c r="O201" s="84"/>
      <c r="P201" s="84"/>
      <c r="Q201" s="84"/>
      <c r="R201" s="84"/>
      <c r="S201" s="84"/>
      <c r="T201" s="84"/>
      <c r="U201" s="113"/>
      <c r="V201" s="113"/>
      <c r="W201" s="61"/>
      <c r="X201" s="61"/>
      <c r="Y201" s="61"/>
      <c r="Z201" s="61"/>
      <c r="AA201" s="61"/>
    </row>
    <row r="202" spans="1:27" ht="15.75" customHeight="1" x14ac:dyDescent="0.15">
      <c r="A202" s="61"/>
      <c r="B202" s="61"/>
      <c r="C202" s="61"/>
      <c r="D202" s="78"/>
      <c r="E202" s="61"/>
      <c r="F202" s="61"/>
      <c r="G202" s="61"/>
      <c r="H202" s="61"/>
      <c r="I202" s="61"/>
      <c r="J202" s="61"/>
      <c r="K202" s="61"/>
      <c r="L202" s="61"/>
      <c r="M202" s="61"/>
      <c r="N202" s="61"/>
      <c r="O202" s="84"/>
      <c r="P202" s="84"/>
      <c r="Q202" s="84"/>
      <c r="R202" s="84"/>
      <c r="S202" s="84"/>
      <c r="T202" s="84"/>
      <c r="U202" s="113"/>
      <c r="V202" s="113"/>
      <c r="W202" s="61"/>
      <c r="X202" s="61"/>
      <c r="Y202" s="61"/>
      <c r="Z202" s="61"/>
      <c r="AA202" s="61"/>
    </row>
    <row r="203" spans="1:27" ht="15.75" customHeight="1" x14ac:dyDescent="0.15">
      <c r="A203" s="61"/>
      <c r="B203" s="61"/>
      <c r="C203" s="61"/>
      <c r="D203" s="78"/>
      <c r="E203" s="61"/>
      <c r="F203" s="61"/>
      <c r="G203" s="61"/>
      <c r="H203" s="61"/>
      <c r="I203" s="61"/>
      <c r="J203" s="61"/>
      <c r="K203" s="61"/>
      <c r="L203" s="61"/>
      <c r="M203" s="61"/>
      <c r="N203" s="61"/>
      <c r="O203" s="84"/>
      <c r="P203" s="84"/>
      <c r="Q203" s="84"/>
      <c r="R203" s="84"/>
      <c r="S203" s="84"/>
      <c r="T203" s="84"/>
      <c r="U203" s="113"/>
      <c r="V203" s="113"/>
      <c r="W203" s="61"/>
      <c r="X203" s="61"/>
      <c r="Y203" s="61"/>
      <c r="Z203" s="61"/>
      <c r="AA203" s="61"/>
    </row>
    <row r="204" spans="1:27" ht="15.75" customHeight="1" x14ac:dyDescent="0.15">
      <c r="A204" s="61"/>
      <c r="B204" s="61"/>
      <c r="C204" s="61"/>
      <c r="D204" s="78"/>
      <c r="E204" s="61"/>
      <c r="F204" s="61"/>
      <c r="G204" s="61"/>
      <c r="H204" s="61"/>
      <c r="I204" s="61"/>
      <c r="J204" s="61"/>
      <c r="K204" s="61"/>
      <c r="L204" s="61"/>
      <c r="M204" s="61"/>
      <c r="N204" s="61"/>
      <c r="O204" s="84"/>
      <c r="P204" s="84"/>
      <c r="Q204" s="84"/>
      <c r="R204" s="84"/>
      <c r="S204" s="84"/>
      <c r="T204" s="84"/>
      <c r="U204" s="113"/>
      <c r="V204" s="113"/>
      <c r="W204" s="61"/>
      <c r="X204" s="61"/>
      <c r="Y204" s="61"/>
      <c r="Z204" s="61"/>
      <c r="AA204" s="61"/>
    </row>
    <row r="205" spans="1:27" ht="15.75" customHeight="1" x14ac:dyDescent="0.15">
      <c r="A205" s="61"/>
      <c r="B205" s="61"/>
      <c r="C205" s="61"/>
      <c r="D205" s="78"/>
      <c r="E205" s="61"/>
      <c r="F205" s="61"/>
      <c r="G205" s="61"/>
      <c r="H205" s="61"/>
      <c r="I205" s="61"/>
      <c r="J205" s="61"/>
      <c r="K205" s="61"/>
      <c r="L205" s="61"/>
      <c r="M205" s="61"/>
      <c r="N205" s="61"/>
      <c r="O205" s="84"/>
      <c r="P205" s="84"/>
      <c r="Q205" s="84"/>
      <c r="R205" s="84"/>
      <c r="S205" s="84"/>
      <c r="T205" s="84"/>
      <c r="U205" s="113"/>
      <c r="V205" s="113"/>
      <c r="W205" s="61"/>
      <c r="X205" s="61"/>
      <c r="Y205" s="61"/>
      <c r="Z205" s="61"/>
      <c r="AA205" s="61"/>
    </row>
    <row r="206" spans="1:27" ht="15.75" customHeight="1" x14ac:dyDescent="0.15">
      <c r="A206" s="61"/>
      <c r="B206" s="61"/>
      <c r="C206" s="61"/>
      <c r="D206" s="78"/>
      <c r="E206" s="61"/>
      <c r="F206" s="61"/>
      <c r="G206" s="61"/>
      <c r="H206" s="61"/>
      <c r="I206" s="61"/>
      <c r="J206" s="61"/>
      <c r="K206" s="61"/>
      <c r="L206" s="61"/>
      <c r="M206" s="61"/>
      <c r="N206" s="61"/>
      <c r="O206" s="84"/>
      <c r="P206" s="84"/>
      <c r="Q206" s="84"/>
      <c r="R206" s="84"/>
      <c r="S206" s="84"/>
      <c r="T206" s="84"/>
      <c r="U206" s="113"/>
      <c r="V206" s="113"/>
      <c r="W206" s="61"/>
      <c r="X206" s="61"/>
      <c r="Y206" s="61"/>
      <c r="Z206" s="61"/>
      <c r="AA206" s="61"/>
    </row>
    <row r="207" spans="1:27" ht="15.75" customHeight="1" x14ac:dyDescent="0.15">
      <c r="A207" s="61"/>
      <c r="B207" s="61"/>
      <c r="C207" s="61"/>
      <c r="D207" s="78"/>
      <c r="E207" s="61"/>
      <c r="F207" s="61"/>
      <c r="G207" s="61"/>
      <c r="H207" s="61"/>
      <c r="I207" s="61"/>
      <c r="J207" s="61"/>
      <c r="K207" s="61"/>
      <c r="L207" s="61"/>
      <c r="M207" s="61"/>
      <c r="N207" s="61"/>
      <c r="O207" s="84"/>
      <c r="P207" s="84"/>
      <c r="Q207" s="84"/>
      <c r="R207" s="84"/>
      <c r="S207" s="84"/>
      <c r="T207" s="84"/>
      <c r="U207" s="113"/>
      <c r="V207" s="113"/>
      <c r="W207" s="61"/>
      <c r="X207" s="61"/>
      <c r="Y207" s="61"/>
      <c r="Z207" s="61"/>
      <c r="AA207" s="61"/>
    </row>
    <row r="208" spans="1:27" ht="15.75" customHeight="1" x14ac:dyDescent="0.15">
      <c r="A208" s="61"/>
      <c r="B208" s="61"/>
      <c r="C208" s="61"/>
      <c r="D208" s="78"/>
      <c r="E208" s="61"/>
      <c r="F208" s="61"/>
      <c r="G208" s="61"/>
      <c r="H208" s="61"/>
      <c r="I208" s="61"/>
      <c r="J208" s="61"/>
      <c r="K208" s="61"/>
      <c r="L208" s="61"/>
      <c r="M208" s="61"/>
      <c r="N208" s="61"/>
      <c r="O208" s="84"/>
      <c r="P208" s="84"/>
      <c r="Q208" s="84"/>
      <c r="R208" s="84"/>
      <c r="S208" s="84"/>
      <c r="T208" s="84"/>
      <c r="U208" s="113"/>
      <c r="V208" s="113"/>
      <c r="W208" s="61"/>
      <c r="X208" s="61"/>
      <c r="Y208" s="61"/>
      <c r="Z208" s="61"/>
      <c r="AA208" s="61"/>
    </row>
    <row r="209" spans="1:27" ht="15.75" customHeight="1" x14ac:dyDescent="0.15">
      <c r="A209" s="61"/>
      <c r="B209" s="61"/>
      <c r="C209" s="61"/>
      <c r="D209" s="78"/>
      <c r="E209" s="61"/>
      <c r="F209" s="61"/>
      <c r="G209" s="61"/>
      <c r="H209" s="61"/>
      <c r="I209" s="61"/>
      <c r="J209" s="61"/>
      <c r="K209" s="61"/>
      <c r="L209" s="61"/>
      <c r="M209" s="61"/>
      <c r="N209" s="61"/>
      <c r="O209" s="84"/>
      <c r="P209" s="84"/>
      <c r="Q209" s="84"/>
      <c r="R209" s="84"/>
      <c r="S209" s="84"/>
      <c r="T209" s="84"/>
      <c r="U209" s="113"/>
      <c r="V209" s="113"/>
      <c r="W209" s="61"/>
      <c r="X209" s="61"/>
      <c r="Y209" s="61"/>
      <c r="Z209" s="61"/>
      <c r="AA209" s="61"/>
    </row>
    <row r="210" spans="1:27" ht="15.75" customHeight="1" x14ac:dyDescent="0.15">
      <c r="A210" s="61"/>
      <c r="B210" s="61"/>
      <c r="C210" s="61"/>
      <c r="D210" s="78"/>
      <c r="E210" s="61"/>
      <c r="F210" s="61"/>
      <c r="G210" s="61"/>
      <c r="H210" s="61"/>
      <c r="I210" s="61"/>
      <c r="J210" s="61"/>
      <c r="K210" s="61"/>
      <c r="L210" s="61"/>
      <c r="M210" s="61"/>
      <c r="N210" s="61"/>
      <c r="O210" s="84"/>
      <c r="P210" s="84"/>
      <c r="Q210" s="84"/>
      <c r="R210" s="84"/>
      <c r="S210" s="84"/>
      <c r="T210" s="84"/>
      <c r="U210" s="113"/>
      <c r="V210" s="113"/>
      <c r="W210" s="61"/>
      <c r="X210" s="61"/>
      <c r="Y210" s="61"/>
      <c r="Z210" s="61"/>
      <c r="AA210" s="61"/>
    </row>
    <row r="211" spans="1:27" ht="15.75" customHeight="1" x14ac:dyDescent="0.15">
      <c r="A211" s="61"/>
      <c r="B211" s="61"/>
      <c r="C211" s="61"/>
      <c r="D211" s="78"/>
      <c r="E211" s="61"/>
      <c r="F211" s="61"/>
      <c r="G211" s="61"/>
      <c r="H211" s="61"/>
      <c r="I211" s="61"/>
      <c r="J211" s="61"/>
      <c r="K211" s="61"/>
      <c r="L211" s="61"/>
      <c r="M211" s="61"/>
      <c r="N211" s="61"/>
      <c r="O211" s="84"/>
      <c r="P211" s="84"/>
      <c r="Q211" s="84"/>
      <c r="R211" s="84"/>
      <c r="S211" s="84"/>
      <c r="T211" s="84"/>
      <c r="U211" s="113"/>
      <c r="V211" s="113"/>
      <c r="W211" s="61"/>
      <c r="X211" s="61"/>
      <c r="Y211" s="61"/>
      <c r="Z211" s="61"/>
      <c r="AA211" s="61"/>
    </row>
    <row r="212" spans="1:27" ht="15.75" customHeight="1" x14ac:dyDescent="0.15">
      <c r="A212" s="61"/>
      <c r="B212" s="61"/>
      <c r="C212" s="61"/>
      <c r="D212" s="78"/>
      <c r="E212" s="61"/>
      <c r="F212" s="61"/>
      <c r="G212" s="61"/>
      <c r="H212" s="61"/>
      <c r="I212" s="61"/>
      <c r="J212" s="61"/>
      <c r="K212" s="61"/>
      <c r="L212" s="61"/>
      <c r="M212" s="61"/>
      <c r="N212" s="61"/>
      <c r="O212" s="84"/>
      <c r="P212" s="84"/>
      <c r="Q212" s="84"/>
      <c r="R212" s="84"/>
      <c r="S212" s="84"/>
      <c r="T212" s="84"/>
      <c r="U212" s="113"/>
      <c r="V212" s="113"/>
      <c r="W212" s="61"/>
      <c r="X212" s="61"/>
      <c r="Y212" s="61"/>
      <c r="Z212" s="61"/>
      <c r="AA212" s="61"/>
    </row>
    <row r="213" spans="1:27" ht="15.75" customHeight="1" x14ac:dyDescent="0.15">
      <c r="A213" s="61"/>
      <c r="B213" s="61"/>
      <c r="C213" s="61"/>
      <c r="D213" s="78"/>
      <c r="E213" s="61"/>
      <c r="F213" s="61"/>
      <c r="G213" s="61"/>
      <c r="H213" s="61"/>
      <c r="I213" s="61"/>
      <c r="J213" s="61"/>
      <c r="K213" s="61"/>
      <c r="L213" s="61"/>
      <c r="M213" s="61"/>
      <c r="N213" s="61"/>
      <c r="O213" s="84"/>
      <c r="P213" s="84"/>
      <c r="Q213" s="84"/>
      <c r="R213" s="84"/>
      <c r="S213" s="84"/>
      <c r="T213" s="84"/>
      <c r="U213" s="113"/>
      <c r="V213" s="113"/>
      <c r="W213" s="61"/>
      <c r="X213" s="61"/>
      <c r="Y213" s="61"/>
      <c r="Z213" s="61"/>
      <c r="AA213" s="61"/>
    </row>
    <row r="214" spans="1:27" ht="15.75" customHeight="1" x14ac:dyDescent="0.15">
      <c r="A214" s="61"/>
      <c r="B214" s="61"/>
      <c r="C214" s="61"/>
      <c r="D214" s="78"/>
      <c r="E214" s="61"/>
      <c r="F214" s="61"/>
      <c r="G214" s="61"/>
      <c r="H214" s="61"/>
      <c r="I214" s="61"/>
      <c r="J214" s="61"/>
      <c r="K214" s="61"/>
      <c r="L214" s="61"/>
      <c r="M214" s="61"/>
      <c r="N214" s="61"/>
      <c r="O214" s="84"/>
      <c r="P214" s="84"/>
      <c r="Q214" s="84"/>
      <c r="R214" s="84"/>
      <c r="S214" s="84"/>
      <c r="T214" s="84"/>
      <c r="U214" s="113"/>
      <c r="V214" s="113"/>
      <c r="W214" s="61"/>
      <c r="X214" s="61"/>
      <c r="Y214" s="61"/>
      <c r="Z214" s="61"/>
      <c r="AA214" s="61"/>
    </row>
    <row r="215" spans="1:27" ht="15.75" customHeight="1" x14ac:dyDescent="0.15">
      <c r="A215" s="61"/>
      <c r="B215" s="61"/>
      <c r="C215" s="61"/>
      <c r="D215" s="78"/>
      <c r="E215" s="61"/>
      <c r="F215" s="61"/>
      <c r="G215" s="61"/>
      <c r="H215" s="61"/>
      <c r="I215" s="61"/>
      <c r="J215" s="61"/>
      <c r="K215" s="61"/>
      <c r="L215" s="61"/>
      <c r="M215" s="61"/>
      <c r="N215" s="61"/>
      <c r="O215" s="84"/>
      <c r="P215" s="84"/>
      <c r="Q215" s="84"/>
      <c r="R215" s="84"/>
      <c r="S215" s="84"/>
      <c r="T215" s="84"/>
      <c r="U215" s="113"/>
      <c r="V215" s="113"/>
      <c r="W215" s="61"/>
      <c r="X215" s="61"/>
      <c r="Y215" s="61"/>
      <c r="Z215" s="61"/>
      <c r="AA215" s="61"/>
    </row>
    <row r="216" spans="1:27" ht="15.75" customHeight="1" x14ac:dyDescent="0.15">
      <c r="A216" s="61"/>
      <c r="B216" s="61"/>
      <c r="C216" s="61"/>
      <c r="D216" s="78"/>
      <c r="E216" s="61"/>
      <c r="F216" s="61"/>
      <c r="G216" s="61"/>
      <c r="H216" s="61"/>
      <c r="I216" s="61"/>
      <c r="J216" s="61"/>
      <c r="K216" s="61"/>
      <c r="L216" s="61"/>
      <c r="M216" s="61"/>
      <c r="N216" s="61"/>
      <c r="O216" s="84"/>
      <c r="P216" s="84"/>
      <c r="Q216" s="84"/>
      <c r="R216" s="84"/>
      <c r="S216" s="84"/>
      <c r="T216" s="84"/>
      <c r="U216" s="113"/>
      <c r="V216" s="113"/>
      <c r="W216" s="61"/>
      <c r="X216" s="61"/>
      <c r="Y216" s="61"/>
      <c r="Z216" s="61"/>
      <c r="AA216" s="61"/>
    </row>
    <row r="217" spans="1:27" ht="15.75" customHeight="1" x14ac:dyDescent="0.15">
      <c r="A217" s="61"/>
      <c r="B217" s="61"/>
      <c r="C217" s="61"/>
      <c r="D217" s="78"/>
      <c r="E217" s="61"/>
      <c r="F217" s="61"/>
      <c r="G217" s="61"/>
      <c r="H217" s="61"/>
      <c r="I217" s="61"/>
      <c r="J217" s="61"/>
      <c r="K217" s="61"/>
      <c r="L217" s="61"/>
      <c r="M217" s="61"/>
      <c r="N217" s="61"/>
      <c r="O217" s="84"/>
      <c r="P217" s="84"/>
      <c r="Q217" s="84"/>
      <c r="R217" s="84"/>
      <c r="S217" s="84"/>
      <c r="T217" s="84"/>
      <c r="U217" s="113"/>
      <c r="V217" s="113"/>
      <c r="W217" s="61"/>
      <c r="X217" s="61"/>
      <c r="Y217" s="61"/>
      <c r="Z217" s="61"/>
      <c r="AA217" s="61"/>
    </row>
    <row r="218" spans="1:27" ht="15.75" customHeight="1" x14ac:dyDescent="0.15">
      <c r="A218" s="61"/>
      <c r="B218" s="61"/>
      <c r="C218" s="61"/>
      <c r="D218" s="78"/>
      <c r="E218" s="61"/>
      <c r="F218" s="61"/>
      <c r="G218" s="61"/>
      <c r="H218" s="61"/>
      <c r="I218" s="61"/>
      <c r="J218" s="61"/>
      <c r="K218" s="61"/>
      <c r="L218" s="61"/>
      <c r="M218" s="61"/>
      <c r="N218" s="61"/>
      <c r="O218" s="84"/>
      <c r="P218" s="84"/>
      <c r="Q218" s="84"/>
      <c r="R218" s="84"/>
      <c r="S218" s="84"/>
      <c r="T218" s="84"/>
      <c r="U218" s="113"/>
      <c r="V218" s="113"/>
      <c r="W218" s="61"/>
      <c r="X218" s="61"/>
      <c r="Y218" s="61"/>
      <c r="Z218" s="61"/>
      <c r="AA218" s="61"/>
    </row>
    <row r="219" spans="1:27" ht="15.75" customHeight="1" x14ac:dyDescent="0.15">
      <c r="A219" s="61"/>
      <c r="B219" s="61"/>
      <c r="C219" s="61"/>
      <c r="D219" s="78"/>
      <c r="E219" s="61"/>
      <c r="F219" s="61"/>
      <c r="G219" s="61"/>
      <c r="H219" s="61"/>
      <c r="I219" s="61"/>
      <c r="J219" s="61"/>
      <c r="K219" s="61"/>
      <c r="L219" s="61"/>
      <c r="M219" s="61"/>
      <c r="N219" s="61"/>
      <c r="O219" s="84"/>
      <c r="P219" s="84"/>
      <c r="Q219" s="84"/>
      <c r="R219" s="84"/>
      <c r="S219" s="84"/>
      <c r="T219" s="84"/>
      <c r="U219" s="113"/>
      <c r="V219" s="113"/>
      <c r="W219" s="61"/>
      <c r="X219" s="61"/>
      <c r="Y219" s="61"/>
      <c r="Z219" s="61"/>
      <c r="AA219" s="61"/>
    </row>
    <row r="220" spans="1:27" ht="15.75" customHeight="1" x14ac:dyDescent="0.15">
      <c r="A220" s="61"/>
      <c r="B220" s="61"/>
      <c r="C220" s="61"/>
      <c r="D220" s="78"/>
      <c r="E220" s="61"/>
      <c r="F220" s="61"/>
      <c r="G220" s="61"/>
      <c r="H220" s="61"/>
      <c r="I220" s="61"/>
      <c r="J220" s="61"/>
      <c r="K220" s="61"/>
      <c r="L220" s="61"/>
      <c r="M220" s="61"/>
      <c r="N220" s="61"/>
      <c r="O220" s="84"/>
      <c r="P220" s="84"/>
      <c r="Q220" s="84"/>
      <c r="R220" s="84"/>
      <c r="S220" s="84"/>
      <c r="T220" s="84"/>
      <c r="U220" s="113"/>
      <c r="V220" s="113"/>
      <c r="W220" s="61"/>
      <c r="X220" s="61"/>
      <c r="Y220" s="61"/>
      <c r="Z220" s="61"/>
      <c r="AA220" s="61"/>
    </row>
    <row r="221" spans="1:27" ht="15.75" customHeight="1" x14ac:dyDescent="0.15">
      <c r="A221" s="61"/>
      <c r="B221" s="61"/>
      <c r="C221" s="61"/>
      <c r="D221" s="78"/>
      <c r="E221" s="61"/>
      <c r="F221" s="61"/>
      <c r="G221" s="61"/>
      <c r="H221" s="61"/>
      <c r="I221" s="61"/>
      <c r="J221" s="61"/>
      <c r="K221" s="61"/>
      <c r="L221" s="61"/>
      <c r="M221" s="61"/>
      <c r="N221" s="61"/>
      <c r="O221" s="84"/>
      <c r="P221" s="84"/>
      <c r="Q221" s="84"/>
      <c r="R221" s="84"/>
      <c r="S221" s="84"/>
      <c r="T221" s="84"/>
      <c r="U221" s="113"/>
      <c r="V221" s="113"/>
      <c r="W221" s="61"/>
      <c r="X221" s="61"/>
      <c r="Y221" s="61"/>
      <c r="Z221" s="61"/>
      <c r="AA221" s="61"/>
    </row>
    <row r="222" spans="1:27" ht="15.75" customHeight="1" x14ac:dyDescent="0.15">
      <c r="A222" s="61"/>
      <c r="B222" s="61"/>
      <c r="C222" s="61"/>
      <c r="D222" s="78"/>
      <c r="E222" s="61"/>
      <c r="F222" s="61"/>
      <c r="G222" s="61"/>
      <c r="H222" s="61"/>
      <c r="I222" s="61"/>
      <c r="J222" s="61"/>
      <c r="K222" s="61"/>
      <c r="L222" s="61"/>
      <c r="M222" s="61"/>
      <c r="N222" s="61"/>
      <c r="O222" s="84"/>
      <c r="P222" s="84"/>
      <c r="Q222" s="84"/>
      <c r="R222" s="84"/>
      <c r="S222" s="84"/>
      <c r="T222" s="84"/>
      <c r="U222" s="113"/>
      <c r="V222" s="113"/>
      <c r="W222" s="61"/>
      <c r="X222" s="61"/>
      <c r="Y222" s="61"/>
      <c r="Z222" s="61"/>
      <c r="AA222" s="61"/>
    </row>
    <row r="223" spans="1:27" ht="15.75" customHeight="1" x14ac:dyDescent="0.15">
      <c r="A223" s="61"/>
      <c r="B223" s="61"/>
      <c r="C223" s="61"/>
      <c r="D223" s="78"/>
      <c r="E223" s="61"/>
      <c r="F223" s="61"/>
      <c r="G223" s="61"/>
      <c r="H223" s="61"/>
      <c r="I223" s="61"/>
      <c r="J223" s="61"/>
      <c r="K223" s="61"/>
      <c r="L223" s="61"/>
      <c r="M223" s="61"/>
      <c r="N223" s="61"/>
      <c r="O223" s="84"/>
      <c r="P223" s="84"/>
      <c r="Q223" s="84"/>
      <c r="R223" s="84"/>
      <c r="S223" s="84"/>
      <c r="T223" s="84"/>
      <c r="U223" s="113"/>
      <c r="V223" s="113"/>
      <c r="W223" s="61"/>
      <c r="X223" s="61"/>
      <c r="Y223" s="61"/>
      <c r="Z223" s="61"/>
      <c r="AA223" s="61"/>
    </row>
    <row r="224" spans="1:27" ht="15.75" customHeight="1" x14ac:dyDescent="0.15">
      <c r="A224" s="61"/>
      <c r="B224" s="61"/>
      <c r="C224" s="61"/>
      <c r="D224" s="78"/>
      <c r="E224" s="61"/>
      <c r="F224" s="61"/>
      <c r="G224" s="61"/>
      <c r="H224" s="61"/>
      <c r="I224" s="61"/>
      <c r="J224" s="61"/>
      <c r="K224" s="61"/>
      <c r="L224" s="61"/>
      <c r="M224" s="61"/>
      <c r="N224" s="61"/>
      <c r="O224" s="84"/>
      <c r="P224" s="84"/>
      <c r="Q224" s="84"/>
      <c r="R224" s="84"/>
      <c r="S224" s="84"/>
      <c r="T224" s="84"/>
      <c r="U224" s="113"/>
      <c r="V224" s="113"/>
      <c r="W224" s="61"/>
      <c r="X224" s="61"/>
      <c r="Y224" s="61"/>
      <c r="Z224" s="61"/>
      <c r="AA224" s="61"/>
    </row>
    <row r="225" spans="1:27" ht="15.75" customHeight="1" x14ac:dyDescent="0.15">
      <c r="A225" s="61"/>
      <c r="B225" s="61"/>
      <c r="C225" s="61"/>
      <c r="D225" s="78"/>
      <c r="E225" s="61"/>
      <c r="F225" s="61"/>
      <c r="G225" s="61"/>
      <c r="H225" s="61"/>
      <c r="I225" s="61"/>
      <c r="J225" s="61"/>
      <c r="K225" s="61"/>
      <c r="L225" s="61"/>
      <c r="M225" s="61"/>
      <c r="N225" s="61"/>
      <c r="O225" s="84"/>
      <c r="P225" s="84"/>
      <c r="Q225" s="84"/>
      <c r="R225" s="84"/>
      <c r="S225" s="84"/>
      <c r="T225" s="84"/>
      <c r="U225" s="113"/>
      <c r="V225" s="113"/>
      <c r="W225" s="61"/>
      <c r="X225" s="61"/>
      <c r="Y225" s="61"/>
      <c r="Z225" s="61"/>
      <c r="AA225" s="61"/>
    </row>
    <row r="226" spans="1:27" ht="15.75" customHeight="1" x14ac:dyDescent="0.15">
      <c r="A226" s="61"/>
      <c r="B226" s="61"/>
      <c r="C226" s="61"/>
      <c r="D226" s="78"/>
      <c r="E226" s="61"/>
      <c r="F226" s="61"/>
      <c r="G226" s="61"/>
      <c r="H226" s="61"/>
      <c r="I226" s="61"/>
      <c r="J226" s="61"/>
      <c r="K226" s="61"/>
      <c r="L226" s="61"/>
      <c r="M226" s="61"/>
      <c r="N226" s="61"/>
      <c r="O226" s="84"/>
      <c r="P226" s="84"/>
      <c r="Q226" s="84"/>
      <c r="R226" s="84"/>
      <c r="S226" s="84"/>
      <c r="T226" s="84"/>
      <c r="U226" s="113"/>
      <c r="V226" s="113"/>
      <c r="W226" s="61"/>
      <c r="X226" s="61"/>
      <c r="Y226" s="61"/>
      <c r="Z226" s="61"/>
      <c r="AA226" s="61"/>
    </row>
    <row r="227" spans="1:27" ht="15.75" customHeight="1" x14ac:dyDescent="0.15">
      <c r="A227" s="61"/>
      <c r="B227" s="61"/>
      <c r="C227" s="61"/>
      <c r="D227" s="78"/>
      <c r="E227" s="61"/>
      <c r="F227" s="61"/>
      <c r="G227" s="61"/>
      <c r="H227" s="61"/>
      <c r="I227" s="61"/>
      <c r="J227" s="61"/>
      <c r="K227" s="61"/>
      <c r="L227" s="61"/>
      <c r="M227" s="61"/>
      <c r="N227" s="61"/>
      <c r="O227" s="84"/>
      <c r="P227" s="84"/>
      <c r="Q227" s="84"/>
      <c r="R227" s="84"/>
      <c r="S227" s="84"/>
      <c r="T227" s="84"/>
      <c r="U227" s="113"/>
      <c r="V227" s="113"/>
      <c r="W227" s="61"/>
      <c r="X227" s="61"/>
      <c r="Y227" s="61"/>
      <c r="Z227" s="61"/>
      <c r="AA227" s="61"/>
    </row>
    <row r="228" spans="1:27" ht="15.75" customHeight="1" x14ac:dyDescent="0.15">
      <c r="A228" s="61"/>
      <c r="B228" s="61"/>
      <c r="C228" s="61"/>
      <c r="D228" s="78"/>
      <c r="E228" s="61"/>
      <c r="F228" s="61"/>
      <c r="G228" s="61"/>
      <c r="H228" s="61"/>
      <c r="I228" s="61"/>
      <c r="J228" s="61"/>
      <c r="K228" s="61"/>
      <c r="L228" s="61"/>
      <c r="M228" s="61"/>
      <c r="N228" s="61"/>
      <c r="O228" s="84"/>
      <c r="P228" s="84"/>
      <c r="Q228" s="84"/>
      <c r="R228" s="84"/>
      <c r="S228" s="84"/>
      <c r="T228" s="84"/>
      <c r="U228" s="113"/>
      <c r="V228" s="113"/>
      <c r="W228" s="61"/>
      <c r="X228" s="61"/>
      <c r="Y228" s="61"/>
      <c r="Z228" s="61"/>
      <c r="AA228" s="61"/>
    </row>
    <row r="229" spans="1:27" ht="15.75" customHeight="1" x14ac:dyDescent="0.15">
      <c r="A229" s="61"/>
      <c r="B229" s="61"/>
      <c r="C229" s="61"/>
      <c r="D229" s="78"/>
      <c r="E229" s="61"/>
      <c r="F229" s="61"/>
      <c r="G229" s="61"/>
      <c r="H229" s="61"/>
      <c r="I229" s="61"/>
      <c r="J229" s="61"/>
      <c r="K229" s="61"/>
      <c r="L229" s="61"/>
      <c r="M229" s="61"/>
      <c r="N229" s="61"/>
      <c r="O229" s="84"/>
      <c r="P229" s="84"/>
      <c r="Q229" s="84"/>
      <c r="R229" s="84"/>
      <c r="S229" s="84"/>
      <c r="T229" s="84"/>
      <c r="U229" s="113"/>
      <c r="V229" s="113"/>
      <c r="W229" s="61"/>
      <c r="X229" s="61"/>
      <c r="Y229" s="61"/>
      <c r="Z229" s="61"/>
      <c r="AA229" s="61"/>
    </row>
    <row r="230" spans="1:27" ht="15.75" customHeight="1" x14ac:dyDescent="0.15">
      <c r="A230" s="61"/>
      <c r="B230" s="61"/>
      <c r="C230" s="61"/>
      <c r="D230" s="78"/>
      <c r="E230" s="61"/>
      <c r="F230" s="61"/>
      <c r="G230" s="61"/>
      <c r="H230" s="61"/>
      <c r="I230" s="61"/>
      <c r="J230" s="61"/>
      <c r="K230" s="61"/>
      <c r="L230" s="61"/>
      <c r="M230" s="61"/>
      <c r="N230" s="61"/>
      <c r="O230" s="84"/>
      <c r="P230" s="84"/>
      <c r="Q230" s="84"/>
      <c r="R230" s="84"/>
      <c r="S230" s="84"/>
      <c r="T230" s="84"/>
      <c r="U230" s="113"/>
      <c r="V230" s="113"/>
      <c r="W230" s="61"/>
      <c r="X230" s="61"/>
      <c r="Y230" s="61"/>
      <c r="Z230" s="61"/>
      <c r="AA230" s="61"/>
    </row>
    <row r="231" spans="1:27" ht="15.75" customHeight="1" x14ac:dyDescent="0.15">
      <c r="A231" s="61"/>
      <c r="B231" s="61"/>
      <c r="C231" s="61"/>
      <c r="D231" s="78"/>
      <c r="E231" s="61"/>
      <c r="F231" s="61"/>
      <c r="G231" s="61"/>
      <c r="H231" s="61"/>
      <c r="I231" s="61"/>
      <c r="J231" s="61"/>
      <c r="K231" s="61"/>
      <c r="L231" s="61"/>
      <c r="M231" s="61"/>
      <c r="N231" s="61"/>
      <c r="O231" s="84"/>
      <c r="P231" s="84"/>
      <c r="Q231" s="84"/>
      <c r="R231" s="84"/>
      <c r="S231" s="84"/>
      <c r="T231" s="84"/>
      <c r="U231" s="113"/>
      <c r="V231" s="113"/>
      <c r="W231" s="61"/>
      <c r="X231" s="61"/>
      <c r="Y231" s="61"/>
      <c r="Z231" s="61"/>
      <c r="AA231" s="61"/>
    </row>
    <row r="232" spans="1:27" ht="15.75" customHeight="1" x14ac:dyDescent="0.15">
      <c r="A232" s="61"/>
      <c r="B232" s="61"/>
      <c r="C232" s="61"/>
      <c r="D232" s="78"/>
      <c r="E232" s="61"/>
      <c r="F232" s="61"/>
      <c r="G232" s="61"/>
      <c r="H232" s="61"/>
      <c r="I232" s="61"/>
      <c r="J232" s="61"/>
      <c r="K232" s="61"/>
      <c r="L232" s="61"/>
      <c r="M232" s="61"/>
      <c r="N232" s="61"/>
      <c r="O232" s="84"/>
      <c r="P232" s="84"/>
      <c r="Q232" s="84"/>
      <c r="R232" s="84"/>
      <c r="S232" s="84"/>
      <c r="T232" s="84"/>
      <c r="U232" s="113"/>
      <c r="V232" s="113"/>
      <c r="W232" s="61"/>
      <c r="X232" s="61"/>
      <c r="Y232" s="61"/>
      <c r="Z232" s="61"/>
      <c r="AA232" s="61"/>
    </row>
    <row r="233" spans="1:27" ht="15.75" customHeight="1" x14ac:dyDescent="0.15">
      <c r="A233" s="61"/>
      <c r="B233" s="61"/>
      <c r="C233" s="61"/>
      <c r="D233" s="78"/>
      <c r="E233" s="61"/>
      <c r="F233" s="61"/>
      <c r="G233" s="61"/>
      <c r="H233" s="61"/>
      <c r="I233" s="61"/>
      <c r="J233" s="61"/>
      <c r="K233" s="61"/>
      <c r="L233" s="61"/>
      <c r="M233" s="61"/>
      <c r="N233" s="61"/>
      <c r="O233" s="84"/>
      <c r="P233" s="84"/>
      <c r="Q233" s="84"/>
      <c r="R233" s="84"/>
      <c r="S233" s="84"/>
      <c r="T233" s="84"/>
      <c r="U233" s="113"/>
      <c r="V233" s="113"/>
      <c r="W233" s="61"/>
      <c r="X233" s="61"/>
      <c r="Y233" s="61"/>
      <c r="Z233" s="61"/>
      <c r="AA233" s="61"/>
    </row>
    <row r="234" spans="1:27" ht="15.75" customHeight="1" x14ac:dyDescent="0.15">
      <c r="A234" s="61"/>
      <c r="B234" s="61"/>
      <c r="C234" s="61"/>
      <c r="D234" s="78"/>
      <c r="E234" s="61"/>
      <c r="F234" s="61"/>
      <c r="G234" s="61"/>
      <c r="H234" s="61"/>
      <c r="I234" s="61"/>
      <c r="J234" s="61"/>
      <c r="K234" s="61"/>
      <c r="L234" s="61"/>
      <c r="M234" s="61"/>
      <c r="N234" s="61"/>
      <c r="O234" s="84"/>
      <c r="P234" s="84"/>
      <c r="Q234" s="84"/>
      <c r="R234" s="84"/>
      <c r="S234" s="84"/>
      <c r="T234" s="84"/>
      <c r="U234" s="113"/>
      <c r="V234" s="113"/>
      <c r="W234" s="61"/>
      <c r="X234" s="61"/>
      <c r="Y234" s="61"/>
      <c r="Z234" s="61"/>
      <c r="AA234" s="61"/>
    </row>
    <row r="235" spans="1:27" ht="15.75" customHeight="1" x14ac:dyDescent="0.15">
      <c r="A235" s="61"/>
      <c r="B235" s="61"/>
      <c r="C235" s="61"/>
      <c r="D235" s="78"/>
      <c r="E235" s="61"/>
      <c r="F235" s="61"/>
      <c r="G235" s="61"/>
      <c r="H235" s="61"/>
      <c r="I235" s="61"/>
      <c r="J235" s="61"/>
      <c r="K235" s="61"/>
      <c r="L235" s="61"/>
      <c r="M235" s="61"/>
      <c r="N235" s="61"/>
      <c r="O235" s="84"/>
      <c r="P235" s="84"/>
      <c r="Q235" s="84"/>
      <c r="R235" s="84"/>
      <c r="S235" s="84"/>
      <c r="T235" s="84"/>
      <c r="U235" s="113"/>
      <c r="V235" s="113"/>
      <c r="W235" s="61"/>
      <c r="X235" s="61"/>
      <c r="Y235" s="61"/>
      <c r="Z235" s="61"/>
      <c r="AA235" s="61"/>
    </row>
    <row r="236" spans="1:27" ht="15.75" customHeight="1" x14ac:dyDescent="0.15">
      <c r="A236" s="61"/>
      <c r="B236" s="61"/>
      <c r="C236" s="61"/>
      <c r="D236" s="78"/>
      <c r="E236" s="61"/>
      <c r="F236" s="61"/>
      <c r="G236" s="61"/>
      <c r="H236" s="61"/>
      <c r="I236" s="61"/>
      <c r="J236" s="61"/>
      <c r="K236" s="61"/>
      <c r="L236" s="61"/>
      <c r="M236" s="61"/>
      <c r="N236" s="61"/>
      <c r="O236" s="84"/>
      <c r="P236" s="84"/>
      <c r="Q236" s="84"/>
      <c r="R236" s="84"/>
      <c r="S236" s="84"/>
      <c r="T236" s="84"/>
      <c r="U236" s="113"/>
      <c r="V236" s="113"/>
      <c r="W236" s="61"/>
      <c r="X236" s="61"/>
      <c r="Y236" s="61"/>
      <c r="Z236" s="61"/>
      <c r="AA236" s="61"/>
    </row>
    <row r="237" spans="1:27" ht="15.75" customHeight="1" x14ac:dyDescent="0.15">
      <c r="A237" s="61"/>
      <c r="B237" s="61"/>
      <c r="C237" s="61"/>
      <c r="D237" s="78"/>
      <c r="E237" s="61"/>
      <c r="F237" s="61"/>
      <c r="G237" s="61"/>
      <c r="H237" s="61"/>
      <c r="I237" s="61"/>
      <c r="J237" s="61"/>
      <c r="K237" s="61"/>
      <c r="L237" s="61"/>
      <c r="M237" s="61"/>
      <c r="N237" s="61"/>
      <c r="O237" s="84"/>
      <c r="P237" s="84"/>
      <c r="Q237" s="84"/>
      <c r="R237" s="84"/>
      <c r="S237" s="84"/>
      <c r="T237" s="84"/>
      <c r="U237" s="113"/>
      <c r="V237" s="113"/>
      <c r="W237" s="61"/>
      <c r="X237" s="61"/>
      <c r="Y237" s="61"/>
      <c r="Z237" s="61"/>
      <c r="AA237" s="61"/>
    </row>
    <row r="238" spans="1:27" ht="15.75" customHeight="1" x14ac:dyDescent="0.15">
      <c r="A238" s="61"/>
      <c r="B238" s="61"/>
      <c r="C238" s="61"/>
      <c r="D238" s="78"/>
      <c r="E238" s="61"/>
      <c r="F238" s="61"/>
      <c r="G238" s="61"/>
      <c r="H238" s="61"/>
      <c r="I238" s="61"/>
      <c r="J238" s="61"/>
      <c r="K238" s="61"/>
      <c r="L238" s="61"/>
      <c r="M238" s="61"/>
      <c r="N238" s="61"/>
      <c r="O238" s="84"/>
      <c r="P238" s="84"/>
      <c r="Q238" s="84"/>
      <c r="R238" s="84"/>
      <c r="S238" s="84"/>
      <c r="T238" s="84"/>
      <c r="U238" s="113"/>
      <c r="V238" s="113"/>
      <c r="W238" s="61"/>
      <c r="X238" s="61"/>
      <c r="Y238" s="61"/>
      <c r="Z238" s="61"/>
      <c r="AA238" s="61"/>
    </row>
    <row r="239" spans="1:27" ht="15.75" customHeight="1" x14ac:dyDescent="0.15">
      <c r="A239" s="61"/>
      <c r="B239" s="61"/>
      <c r="C239" s="61"/>
      <c r="D239" s="78"/>
      <c r="E239" s="61"/>
      <c r="F239" s="61"/>
      <c r="G239" s="61"/>
      <c r="H239" s="61"/>
      <c r="I239" s="61"/>
      <c r="J239" s="61"/>
      <c r="K239" s="61"/>
      <c r="L239" s="61"/>
      <c r="M239" s="61"/>
      <c r="N239" s="61"/>
      <c r="O239" s="84"/>
      <c r="P239" s="84"/>
      <c r="Q239" s="84"/>
      <c r="R239" s="84"/>
      <c r="S239" s="84"/>
      <c r="T239" s="84"/>
      <c r="U239" s="113"/>
      <c r="V239" s="113"/>
      <c r="W239" s="61"/>
      <c r="X239" s="61"/>
      <c r="Y239" s="61"/>
      <c r="Z239" s="61"/>
      <c r="AA239" s="61"/>
    </row>
    <row r="240" spans="1:27" ht="15.75" customHeight="1" x14ac:dyDescent="0.15">
      <c r="A240" s="61"/>
      <c r="B240" s="61"/>
      <c r="C240" s="61"/>
      <c r="D240" s="78"/>
      <c r="E240" s="61"/>
      <c r="F240" s="61"/>
      <c r="G240" s="61"/>
      <c r="H240" s="61"/>
      <c r="I240" s="61"/>
      <c r="J240" s="61"/>
      <c r="K240" s="61"/>
      <c r="L240" s="61"/>
      <c r="M240" s="61"/>
      <c r="N240" s="61"/>
      <c r="O240" s="84"/>
      <c r="P240" s="84"/>
      <c r="Q240" s="84"/>
      <c r="R240" s="84"/>
      <c r="S240" s="84"/>
      <c r="T240" s="84"/>
      <c r="U240" s="113"/>
      <c r="V240" s="113"/>
      <c r="W240" s="61"/>
      <c r="X240" s="61"/>
      <c r="Y240" s="61"/>
      <c r="Z240" s="61"/>
      <c r="AA240" s="61"/>
    </row>
    <row r="241" spans="1:27" ht="15.75" customHeight="1" x14ac:dyDescent="0.15">
      <c r="A241" s="61"/>
      <c r="B241" s="61"/>
      <c r="C241" s="61"/>
      <c r="D241" s="78"/>
      <c r="E241" s="61"/>
      <c r="F241" s="61"/>
      <c r="G241" s="61"/>
      <c r="H241" s="61"/>
      <c r="I241" s="61"/>
      <c r="J241" s="61"/>
      <c r="K241" s="61"/>
      <c r="L241" s="61"/>
      <c r="M241" s="61"/>
      <c r="N241" s="61"/>
      <c r="O241" s="84"/>
      <c r="P241" s="84"/>
      <c r="Q241" s="84"/>
      <c r="R241" s="84"/>
      <c r="S241" s="84"/>
      <c r="T241" s="84"/>
      <c r="U241" s="113"/>
      <c r="V241" s="113"/>
      <c r="W241" s="61"/>
      <c r="X241" s="61"/>
      <c r="Y241" s="61"/>
      <c r="Z241" s="61"/>
      <c r="AA241" s="61"/>
    </row>
    <row r="242" spans="1:27" ht="15.75" customHeight="1" x14ac:dyDescent="0.15">
      <c r="A242" s="61"/>
      <c r="B242" s="61"/>
      <c r="C242" s="61"/>
      <c r="D242" s="78"/>
      <c r="E242" s="61"/>
      <c r="F242" s="61"/>
      <c r="G242" s="61"/>
      <c r="H242" s="61"/>
      <c r="I242" s="61"/>
      <c r="J242" s="61"/>
      <c r="K242" s="61"/>
      <c r="L242" s="61"/>
      <c r="M242" s="61"/>
      <c r="N242" s="61"/>
      <c r="O242" s="84"/>
      <c r="P242" s="84"/>
      <c r="Q242" s="84"/>
      <c r="R242" s="84"/>
      <c r="S242" s="84"/>
      <c r="T242" s="84"/>
      <c r="U242" s="113"/>
      <c r="V242" s="113"/>
      <c r="W242" s="61"/>
      <c r="X242" s="61"/>
      <c r="Y242" s="61"/>
      <c r="Z242" s="61"/>
      <c r="AA242" s="61"/>
    </row>
    <row r="243" spans="1:27" ht="15.75" customHeight="1" x14ac:dyDescent="0.15">
      <c r="A243" s="61"/>
      <c r="B243" s="61"/>
      <c r="C243" s="61"/>
      <c r="D243" s="78"/>
      <c r="E243" s="61"/>
      <c r="F243" s="61"/>
      <c r="G243" s="61"/>
      <c r="H243" s="61"/>
      <c r="I243" s="61"/>
      <c r="J243" s="61"/>
      <c r="K243" s="61"/>
      <c r="L243" s="61"/>
      <c r="M243" s="61"/>
      <c r="N243" s="61"/>
      <c r="O243" s="84"/>
      <c r="P243" s="84"/>
      <c r="Q243" s="84"/>
      <c r="R243" s="84"/>
      <c r="S243" s="84"/>
      <c r="T243" s="84"/>
      <c r="U243" s="113"/>
      <c r="V243" s="113"/>
      <c r="W243" s="61"/>
      <c r="X243" s="61"/>
      <c r="Y243" s="61"/>
      <c r="Z243" s="61"/>
      <c r="AA243" s="61"/>
    </row>
    <row r="244" spans="1:27" ht="15.75" customHeight="1" x14ac:dyDescent="0.15">
      <c r="A244" s="61"/>
      <c r="B244" s="61"/>
      <c r="C244" s="61"/>
      <c r="D244" s="78"/>
      <c r="E244" s="61"/>
      <c r="F244" s="61"/>
      <c r="G244" s="61"/>
      <c r="H244" s="61"/>
      <c r="I244" s="61"/>
      <c r="J244" s="61"/>
      <c r="K244" s="61"/>
      <c r="L244" s="61"/>
      <c r="M244" s="61"/>
      <c r="N244" s="61"/>
      <c r="O244" s="84"/>
      <c r="P244" s="84"/>
      <c r="Q244" s="84"/>
      <c r="R244" s="84"/>
      <c r="S244" s="84"/>
      <c r="T244" s="84"/>
      <c r="U244" s="113"/>
      <c r="V244" s="113"/>
      <c r="W244" s="61"/>
      <c r="X244" s="61"/>
      <c r="Y244" s="61"/>
      <c r="Z244" s="61"/>
      <c r="AA244" s="61"/>
    </row>
    <row r="245" spans="1:27" ht="15.75" customHeight="1" x14ac:dyDescent="0.15">
      <c r="A245" s="61"/>
      <c r="B245" s="61"/>
      <c r="C245" s="61"/>
      <c r="D245" s="78"/>
      <c r="E245" s="61"/>
      <c r="F245" s="61"/>
      <c r="G245" s="61"/>
      <c r="H245" s="61"/>
      <c r="I245" s="61"/>
      <c r="J245" s="61"/>
      <c r="K245" s="61"/>
      <c r="L245" s="61"/>
      <c r="M245" s="61"/>
      <c r="N245" s="61"/>
      <c r="O245" s="84"/>
      <c r="P245" s="84"/>
      <c r="Q245" s="84"/>
      <c r="R245" s="84"/>
      <c r="S245" s="84"/>
      <c r="T245" s="84"/>
      <c r="U245" s="113"/>
      <c r="V245" s="113"/>
      <c r="W245" s="61"/>
      <c r="X245" s="61"/>
      <c r="Y245" s="61"/>
      <c r="Z245" s="61"/>
      <c r="AA245" s="61"/>
    </row>
    <row r="246" spans="1:27" ht="15.75" customHeight="1" x14ac:dyDescent="0.15">
      <c r="A246" s="61"/>
      <c r="B246" s="61"/>
      <c r="C246" s="61"/>
      <c r="D246" s="78"/>
      <c r="E246" s="61"/>
      <c r="F246" s="61"/>
      <c r="G246" s="61"/>
      <c r="H246" s="61"/>
      <c r="I246" s="61"/>
      <c r="J246" s="61"/>
      <c r="K246" s="61"/>
      <c r="L246" s="61"/>
      <c r="M246" s="61"/>
      <c r="N246" s="61"/>
      <c r="O246" s="84"/>
      <c r="P246" s="84"/>
      <c r="Q246" s="84"/>
      <c r="R246" s="84"/>
      <c r="S246" s="84"/>
      <c r="T246" s="84"/>
      <c r="U246" s="113"/>
      <c r="V246" s="113"/>
      <c r="W246" s="61"/>
      <c r="X246" s="61"/>
      <c r="Y246" s="61"/>
      <c r="Z246" s="61"/>
      <c r="AA246" s="61"/>
    </row>
    <row r="247" spans="1:27" ht="15.75" customHeight="1" x14ac:dyDescent="0.15">
      <c r="A247" s="61"/>
      <c r="B247" s="61"/>
      <c r="C247" s="61"/>
      <c r="D247" s="78"/>
      <c r="E247" s="61"/>
      <c r="F247" s="61"/>
      <c r="G247" s="61"/>
      <c r="H247" s="61"/>
      <c r="I247" s="61"/>
      <c r="J247" s="61"/>
      <c r="K247" s="61"/>
      <c r="L247" s="61"/>
      <c r="M247" s="61"/>
      <c r="N247" s="61"/>
      <c r="O247" s="84"/>
      <c r="P247" s="84"/>
      <c r="Q247" s="84"/>
      <c r="R247" s="84"/>
      <c r="S247" s="84"/>
      <c r="T247" s="84"/>
      <c r="U247" s="113"/>
      <c r="V247" s="113"/>
      <c r="W247" s="61"/>
      <c r="X247" s="61"/>
      <c r="Y247" s="61"/>
      <c r="Z247" s="61"/>
      <c r="AA247" s="61"/>
    </row>
    <row r="248" spans="1:27" ht="15.75" customHeight="1" x14ac:dyDescent="0.15">
      <c r="A248" s="61"/>
      <c r="B248" s="61"/>
      <c r="C248" s="61"/>
      <c r="D248" s="78"/>
      <c r="E248" s="61"/>
      <c r="F248" s="61"/>
      <c r="G248" s="61"/>
      <c r="H248" s="61"/>
      <c r="I248" s="61"/>
      <c r="J248" s="61"/>
      <c r="K248" s="61"/>
      <c r="L248" s="61"/>
      <c r="M248" s="61"/>
      <c r="N248" s="61"/>
      <c r="O248" s="84"/>
      <c r="P248" s="84"/>
      <c r="Q248" s="84"/>
      <c r="R248" s="84"/>
      <c r="S248" s="84"/>
      <c r="T248" s="84"/>
      <c r="U248" s="113"/>
      <c r="V248" s="113"/>
      <c r="W248" s="61"/>
      <c r="X248" s="61"/>
      <c r="Y248" s="61"/>
      <c r="Z248" s="61"/>
      <c r="AA248" s="61"/>
    </row>
    <row r="249" spans="1:27" ht="15.75" customHeight="1" x14ac:dyDescent="0.15">
      <c r="A249" s="61"/>
      <c r="B249" s="61"/>
      <c r="C249" s="61"/>
      <c r="D249" s="78"/>
      <c r="E249" s="61"/>
      <c r="F249" s="61"/>
      <c r="G249" s="61"/>
      <c r="H249" s="61"/>
      <c r="I249" s="61"/>
      <c r="J249" s="61"/>
      <c r="K249" s="61"/>
      <c r="L249" s="61"/>
      <c r="M249" s="61"/>
      <c r="N249" s="61"/>
      <c r="O249" s="84"/>
      <c r="P249" s="84"/>
      <c r="Q249" s="84"/>
      <c r="R249" s="84"/>
      <c r="S249" s="84"/>
      <c r="T249" s="84"/>
      <c r="U249" s="113"/>
      <c r="V249" s="113"/>
      <c r="W249" s="61"/>
      <c r="X249" s="61"/>
      <c r="Y249" s="61"/>
      <c r="Z249" s="61"/>
      <c r="AA249" s="61"/>
    </row>
    <row r="250" spans="1:27" ht="15.75" customHeight="1" x14ac:dyDescent="0.15">
      <c r="A250" s="61"/>
      <c r="B250" s="61"/>
      <c r="C250" s="61"/>
      <c r="D250" s="78"/>
      <c r="E250" s="61"/>
      <c r="F250" s="61"/>
      <c r="G250" s="61"/>
      <c r="H250" s="61"/>
      <c r="I250" s="61"/>
      <c r="J250" s="61"/>
      <c r="K250" s="61"/>
      <c r="L250" s="61"/>
      <c r="M250" s="61"/>
      <c r="N250" s="61"/>
      <c r="O250" s="84"/>
      <c r="P250" s="84"/>
      <c r="Q250" s="84"/>
      <c r="R250" s="84"/>
      <c r="S250" s="84"/>
      <c r="T250" s="84"/>
      <c r="U250" s="113"/>
      <c r="V250" s="113"/>
      <c r="W250" s="61"/>
      <c r="X250" s="61"/>
      <c r="Y250" s="61"/>
      <c r="Z250" s="61"/>
      <c r="AA250" s="61"/>
    </row>
    <row r="251" spans="1:27" ht="15.75" customHeight="1" x14ac:dyDescent="0.15">
      <c r="A251" s="61"/>
      <c r="B251" s="61"/>
      <c r="C251" s="61"/>
      <c r="D251" s="78"/>
      <c r="E251" s="61"/>
      <c r="F251" s="61"/>
      <c r="G251" s="61"/>
      <c r="H251" s="61"/>
      <c r="I251" s="61"/>
      <c r="J251" s="61"/>
      <c r="K251" s="61"/>
      <c r="L251" s="61"/>
      <c r="M251" s="61"/>
      <c r="N251" s="61"/>
      <c r="O251" s="84"/>
      <c r="P251" s="84"/>
      <c r="Q251" s="84"/>
      <c r="R251" s="84"/>
      <c r="S251" s="84"/>
      <c r="T251" s="84"/>
      <c r="U251" s="113"/>
      <c r="V251" s="113"/>
      <c r="W251" s="61"/>
      <c r="X251" s="61"/>
      <c r="Y251" s="61"/>
      <c r="Z251" s="61"/>
      <c r="AA251" s="61"/>
    </row>
    <row r="252" spans="1:27" ht="15.75" customHeight="1" x14ac:dyDescent="0.15">
      <c r="A252" s="61"/>
      <c r="B252" s="61"/>
      <c r="C252" s="61"/>
      <c r="D252" s="78"/>
      <c r="E252" s="61"/>
      <c r="F252" s="61"/>
      <c r="G252" s="61"/>
      <c r="H252" s="61"/>
      <c r="I252" s="61"/>
      <c r="J252" s="61"/>
      <c r="K252" s="61"/>
      <c r="L252" s="61"/>
      <c r="M252" s="61"/>
      <c r="N252" s="61"/>
      <c r="O252" s="84"/>
      <c r="P252" s="84"/>
      <c r="Q252" s="84"/>
      <c r="R252" s="84"/>
      <c r="S252" s="84"/>
      <c r="T252" s="84"/>
      <c r="U252" s="113"/>
      <c r="V252" s="113"/>
      <c r="W252" s="61"/>
      <c r="X252" s="61"/>
      <c r="Y252" s="61"/>
      <c r="Z252" s="61"/>
      <c r="AA252" s="61"/>
    </row>
    <row r="253" spans="1:27" ht="15.75" customHeight="1" x14ac:dyDescent="0.15">
      <c r="A253" s="61"/>
      <c r="B253" s="61"/>
      <c r="C253" s="61"/>
      <c r="D253" s="78"/>
      <c r="E253" s="61"/>
      <c r="F253" s="61"/>
      <c r="G253" s="61"/>
      <c r="H253" s="61"/>
      <c r="I253" s="61"/>
      <c r="J253" s="61"/>
      <c r="K253" s="61"/>
      <c r="L253" s="61"/>
      <c r="M253" s="61"/>
      <c r="N253" s="61"/>
      <c r="O253" s="84"/>
      <c r="P253" s="84"/>
      <c r="Q253" s="84"/>
      <c r="R253" s="84"/>
      <c r="S253" s="84"/>
      <c r="T253" s="84"/>
      <c r="U253" s="113"/>
      <c r="V253" s="113"/>
      <c r="W253" s="61"/>
      <c r="X253" s="61"/>
      <c r="Y253" s="61"/>
      <c r="Z253" s="61"/>
      <c r="AA253" s="61"/>
    </row>
    <row r="254" spans="1:27" ht="15.75" customHeight="1" x14ac:dyDescent="0.15">
      <c r="A254" s="61"/>
      <c r="B254" s="61"/>
      <c r="C254" s="61"/>
      <c r="D254" s="78"/>
      <c r="E254" s="61"/>
      <c r="F254" s="61"/>
      <c r="G254" s="61"/>
      <c r="H254" s="61"/>
      <c r="I254" s="61"/>
      <c r="J254" s="61"/>
      <c r="K254" s="61"/>
      <c r="L254" s="61"/>
      <c r="M254" s="61"/>
      <c r="N254" s="61"/>
      <c r="O254" s="84"/>
      <c r="P254" s="84"/>
      <c r="Q254" s="84"/>
      <c r="R254" s="84"/>
      <c r="S254" s="84"/>
      <c r="T254" s="84"/>
      <c r="U254" s="113"/>
      <c r="V254" s="113"/>
      <c r="W254" s="61"/>
      <c r="X254" s="61"/>
      <c r="Y254" s="61"/>
      <c r="Z254" s="61"/>
      <c r="AA254" s="61"/>
    </row>
    <row r="255" spans="1:27" ht="15.75" customHeight="1" x14ac:dyDescent="0.15">
      <c r="A255" s="61"/>
      <c r="B255" s="61"/>
      <c r="C255" s="61"/>
      <c r="D255" s="78"/>
      <c r="E255" s="61"/>
      <c r="F255" s="61"/>
      <c r="G255" s="61"/>
      <c r="H255" s="61"/>
      <c r="I255" s="61"/>
      <c r="J255" s="61"/>
      <c r="K255" s="61"/>
      <c r="L255" s="61"/>
      <c r="M255" s="61"/>
      <c r="N255" s="61"/>
      <c r="O255" s="84"/>
      <c r="P255" s="84"/>
      <c r="Q255" s="84"/>
      <c r="R255" s="84"/>
      <c r="S255" s="84"/>
      <c r="T255" s="84"/>
      <c r="U255" s="113"/>
      <c r="V255" s="113"/>
      <c r="W255" s="61"/>
      <c r="X255" s="61"/>
      <c r="Y255" s="61"/>
      <c r="Z255" s="61"/>
      <c r="AA255" s="61"/>
    </row>
    <row r="256" spans="1:27" ht="15.75" customHeight="1" x14ac:dyDescent="0.15">
      <c r="A256" s="61"/>
      <c r="B256" s="61"/>
      <c r="C256" s="61"/>
      <c r="D256" s="78"/>
      <c r="E256" s="61"/>
      <c r="F256" s="61"/>
      <c r="G256" s="61"/>
      <c r="H256" s="61"/>
      <c r="I256" s="61"/>
      <c r="J256" s="61"/>
      <c r="K256" s="61"/>
      <c r="L256" s="61"/>
      <c r="M256" s="61"/>
      <c r="N256" s="61"/>
      <c r="O256" s="84"/>
      <c r="P256" s="84"/>
      <c r="Q256" s="84"/>
      <c r="R256" s="84"/>
      <c r="S256" s="84"/>
      <c r="T256" s="84"/>
      <c r="U256" s="113"/>
      <c r="V256" s="113"/>
      <c r="W256" s="61"/>
      <c r="X256" s="61"/>
      <c r="Y256" s="61"/>
      <c r="Z256" s="61"/>
      <c r="AA256" s="61"/>
    </row>
    <row r="257" spans="1:27" ht="15.75" customHeight="1" x14ac:dyDescent="0.15">
      <c r="A257" s="61"/>
      <c r="B257" s="61"/>
      <c r="C257" s="61"/>
      <c r="D257" s="78"/>
      <c r="E257" s="61"/>
      <c r="F257" s="61"/>
      <c r="G257" s="61"/>
      <c r="H257" s="61"/>
      <c r="I257" s="61"/>
      <c r="J257" s="61"/>
      <c r="K257" s="61"/>
      <c r="L257" s="61"/>
      <c r="M257" s="61"/>
      <c r="N257" s="61"/>
      <c r="O257" s="84"/>
      <c r="P257" s="84"/>
      <c r="Q257" s="84"/>
      <c r="R257" s="84"/>
      <c r="S257" s="84"/>
      <c r="T257" s="84"/>
      <c r="U257" s="113"/>
      <c r="V257" s="113"/>
      <c r="W257" s="61"/>
      <c r="X257" s="61"/>
      <c r="Y257" s="61"/>
      <c r="Z257" s="61"/>
      <c r="AA257" s="61"/>
    </row>
    <row r="258" spans="1:27" ht="15.75" customHeight="1" x14ac:dyDescent="0.15">
      <c r="A258" s="61"/>
      <c r="B258" s="61"/>
      <c r="C258" s="61"/>
      <c r="D258" s="78"/>
      <c r="E258" s="61"/>
      <c r="F258" s="61"/>
      <c r="G258" s="61"/>
      <c r="H258" s="61"/>
      <c r="I258" s="61"/>
      <c r="J258" s="61"/>
      <c r="K258" s="61"/>
      <c r="L258" s="61"/>
      <c r="M258" s="61"/>
      <c r="N258" s="61"/>
      <c r="O258" s="84"/>
      <c r="P258" s="84"/>
      <c r="Q258" s="84"/>
      <c r="R258" s="84"/>
      <c r="S258" s="84"/>
      <c r="T258" s="84"/>
      <c r="U258" s="113"/>
      <c r="V258" s="113"/>
      <c r="W258" s="61"/>
      <c r="X258" s="61"/>
      <c r="Y258" s="61"/>
      <c r="Z258" s="61"/>
      <c r="AA258" s="61"/>
    </row>
    <row r="259" spans="1:27" ht="15.75" customHeight="1" x14ac:dyDescent="0.15">
      <c r="A259" s="61"/>
      <c r="B259" s="61"/>
      <c r="C259" s="61"/>
      <c r="D259" s="78"/>
      <c r="E259" s="61"/>
      <c r="F259" s="61"/>
      <c r="G259" s="61"/>
      <c r="H259" s="61"/>
      <c r="I259" s="61"/>
      <c r="J259" s="61"/>
      <c r="K259" s="61"/>
      <c r="L259" s="61"/>
      <c r="M259" s="61"/>
      <c r="N259" s="61"/>
      <c r="O259" s="84"/>
      <c r="P259" s="84"/>
      <c r="Q259" s="84"/>
      <c r="R259" s="84"/>
      <c r="S259" s="84"/>
      <c r="T259" s="84"/>
      <c r="U259" s="113"/>
      <c r="V259" s="113"/>
      <c r="W259" s="61"/>
      <c r="X259" s="61"/>
      <c r="Y259" s="61"/>
      <c r="Z259" s="61"/>
      <c r="AA259" s="61"/>
    </row>
    <row r="260" spans="1:27" ht="15.75" customHeight="1" x14ac:dyDescent="0.15">
      <c r="A260" s="61"/>
      <c r="B260" s="61"/>
      <c r="C260" s="61"/>
      <c r="D260" s="78"/>
      <c r="E260" s="61"/>
      <c r="F260" s="61"/>
      <c r="G260" s="61"/>
      <c r="H260" s="61"/>
      <c r="I260" s="61"/>
      <c r="J260" s="61"/>
      <c r="K260" s="61"/>
      <c r="L260" s="61"/>
      <c r="M260" s="61"/>
      <c r="N260" s="61"/>
      <c r="O260" s="84"/>
      <c r="P260" s="84"/>
      <c r="Q260" s="84"/>
      <c r="R260" s="84"/>
      <c r="S260" s="84"/>
      <c r="T260" s="84"/>
      <c r="U260" s="113"/>
      <c r="V260" s="113"/>
      <c r="W260" s="61"/>
      <c r="X260" s="61"/>
      <c r="Y260" s="61"/>
      <c r="Z260" s="61"/>
      <c r="AA260" s="61"/>
    </row>
    <row r="261" spans="1:27" ht="15.75" customHeight="1" x14ac:dyDescent="0.15">
      <c r="A261" s="61"/>
      <c r="B261" s="61"/>
      <c r="C261" s="61"/>
      <c r="D261" s="78"/>
      <c r="E261" s="61"/>
      <c r="F261" s="61"/>
      <c r="G261" s="61"/>
      <c r="H261" s="61"/>
      <c r="I261" s="61"/>
      <c r="J261" s="61"/>
      <c r="K261" s="61"/>
      <c r="L261" s="61"/>
      <c r="M261" s="61"/>
      <c r="N261" s="61"/>
      <c r="O261" s="84"/>
      <c r="P261" s="84"/>
      <c r="Q261" s="84"/>
      <c r="R261" s="84"/>
      <c r="S261" s="84"/>
      <c r="T261" s="84"/>
      <c r="U261" s="113"/>
      <c r="V261" s="113"/>
      <c r="W261" s="61"/>
      <c r="X261" s="61"/>
      <c r="Y261" s="61"/>
      <c r="Z261" s="61"/>
      <c r="AA261" s="61"/>
    </row>
    <row r="262" spans="1:27" ht="15.75" customHeight="1" x14ac:dyDescent="0.15">
      <c r="A262" s="61"/>
      <c r="B262" s="61"/>
      <c r="C262" s="61"/>
      <c r="D262" s="78"/>
      <c r="E262" s="61"/>
      <c r="F262" s="61"/>
      <c r="G262" s="61"/>
      <c r="H262" s="61"/>
      <c r="I262" s="61"/>
      <c r="J262" s="61"/>
      <c r="K262" s="61"/>
      <c r="L262" s="61"/>
      <c r="M262" s="61"/>
      <c r="N262" s="61"/>
      <c r="O262" s="84"/>
      <c r="P262" s="84"/>
      <c r="Q262" s="84"/>
      <c r="R262" s="84"/>
      <c r="S262" s="84"/>
      <c r="T262" s="84"/>
      <c r="U262" s="113"/>
      <c r="V262" s="113"/>
      <c r="W262" s="61"/>
      <c r="X262" s="61"/>
      <c r="Y262" s="61"/>
      <c r="Z262" s="61"/>
      <c r="AA262" s="61"/>
    </row>
    <row r="263" spans="1:27" ht="15.75" customHeight="1" x14ac:dyDescent="0.15">
      <c r="A263" s="61"/>
      <c r="B263" s="61"/>
      <c r="C263" s="61"/>
      <c r="D263" s="78"/>
      <c r="E263" s="61"/>
      <c r="F263" s="61"/>
      <c r="G263" s="61"/>
      <c r="H263" s="61"/>
      <c r="I263" s="61"/>
      <c r="J263" s="61"/>
      <c r="K263" s="61"/>
      <c r="L263" s="61"/>
      <c r="M263" s="61"/>
      <c r="N263" s="61"/>
      <c r="O263" s="84"/>
      <c r="P263" s="84"/>
      <c r="Q263" s="84"/>
      <c r="R263" s="84"/>
      <c r="S263" s="84"/>
      <c r="T263" s="84"/>
      <c r="U263" s="113"/>
      <c r="V263" s="113"/>
      <c r="W263" s="61"/>
      <c r="X263" s="61"/>
      <c r="Y263" s="61"/>
      <c r="Z263" s="61"/>
      <c r="AA263" s="61"/>
    </row>
    <row r="264" spans="1:27" ht="15.75" customHeight="1" x14ac:dyDescent="0.15">
      <c r="A264" s="61"/>
      <c r="B264" s="61"/>
      <c r="C264" s="61"/>
      <c r="D264" s="78"/>
      <c r="E264" s="61"/>
      <c r="F264" s="61"/>
      <c r="G264" s="61"/>
      <c r="H264" s="61"/>
      <c r="I264" s="61"/>
      <c r="J264" s="61"/>
      <c r="K264" s="61"/>
      <c r="L264" s="61"/>
      <c r="M264" s="61"/>
      <c r="N264" s="61"/>
      <c r="O264" s="84"/>
      <c r="P264" s="84"/>
      <c r="Q264" s="84"/>
      <c r="R264" s="84"/>
      <c r="S264" s="84"/>
      <c r="T264" s="84"/>
      <c r="U264" s="113"/>
      <c r="V264" s="113"/>
      <c r="W264" s="61"/>
      <c r="X264" s="61"/>
      <c r="Y264" s="61"/>
      <c r="Z264" s="61"/>
      <c r="AA264" s="61"/>
    </row>
    <row r="265" spans="1:27" ht="15.75" customHeight="1" x14ac:dyDescent="0.15">
      <c r="A265" s="61"/>
      <c r="B265" s="61"/>
      <c r="C265" s="61"/>
      <c r="D265" s="78"/>
      <c r="E265" s="61"/>
      <c r="F265" s="61"/>
      <c r="G265" s="61"/>
      <c r="H265" s="61"/>
      <c r="I265" s="61"/>
      <c r="J265" s="61"/>
      <c r="K265" s="61"/>
      <c r="L265" s="61"/>
      <c r="M265" s="61"/>
      <c r="N265" s="61"/>
      <c r="O265" s="84"/>
      <c r="P265" s="84"/>
      <c r="Q265" s="84"/>
      <c r="R265" s="84"/>
      <c r="S265" s="84"/>
      <c r="T265" s="84"/>
      <c r="U265" s="113"/>
      <c r="V265" s="113"/>
      <c r="W265" s="61"/>
      <c r="X265" s="61"/>
      <c r="Y265" s="61"/>
      <c r="Z265" s="61"/>
      <c r="AA265" s="61"/>
    </row>
    <row r="266" spans="1:27" ht="15.75" customHeight="1" x14ac:dyDescent="0.15">
      <c r="A266" s="61"/>
      <c r="B266" s="61"/>
      <c r="C266" s="61"/>
      <c r="D266" s="78"/>
      <c r="E266" s="61"/>
      <c r="F266" s="61"/>
      <c r="G266" s="61"/>
      <c r="H266" s="61"/>
      <c r="I266" s="61"/>
      <c r="J266" s="61"/>
      <c r="K266" s="61"/>
      <c r="L266" s="61"/>
      <c r="M266" s="61"/>
      <c r="N266" s="61"/>
      <c r="O266" s="84"/>
      <c r="P266" s="84"/>
      <c r="Q266" s="84"/>
      <c r="R266" s="84"/>
      <c r="S266" s="84"/>
      <c r="T266" s="84"/>
      <c r="U266" s="113"/>
      <c r="V266" s="113"/>
      <c r="W266" s="61"/>
      <c r="X266" s="61"/>
      <c r="Y266" s="61"/>
      <c r="Z266" s="61"/>
      <c r="AA266" s="61"/>
    </row>
    <row r="267" spans="1:27" ht="15.75" customHeight="1" x14ac:dyDescent="0.15">
      <c r="A267" s="61"/>
      <c r="B267" s="61"/>
      <c r="C267" s="61"/>
      <c r="D267" s="78"/>
      <c r="E267" s="61"/>
      <c r="F267" s="61"/>
      <c r="G267" s="61"/>
      <c r="H267" s="61"/>
      <c r="I267" s="61"/>
      <c r="J267" s="61"/>
      <c r="K267" s="61"/>
      <c r="L267" s="61"/>
      <c r="M267" s="61"/>
      <c r="N267" s="61"/>
      <c r="O267" s="84"/>
      <c r="P267" s="84"/>
      <c r="Q267" s="84"/>
      <c r="R267" s="84"/>
      <c r="S267" s="84"/>
      <c r="T267" s="84"/>
      <c r="U267" s="113"/>
      <c r="V267" s="113"/>
      <c r="W267" s="61"/>
      <c r="X267" s="61"/>
      <c r="Y267" s="61"/>
      <c r="Z267" s="61"/>
      <c r="AA267" s="61"/>
    </row>
    <row r="268" spans="1:27" ht="15.75" customHeight="1" x14ac:dyDescent="0.15">
      <c r="A268" s="61"/>
      <c r="B268" s="61"/>
      <c r="C268" s="61"/>
      <c r="D268" s="78"/>
      <c r="E268" s="61"/>
      <c r="F268" s="61"/>
      <c r="G268" s="61"/>
      <c r="H268" s="61"/>
      <c r="I268" s="61"/>
      <c r="J268" s="61"/>
      <c r="K268" s="61"/>
      <c r="L268" s="61"/>
      <c r="M268" s="61"/>
      <c r="N268" s="61"/>
      <c r="O268" s="84"/>
      <c r="P268" s="84"/>
      <c r="Q268" s="84"/>
      <c r="R268" s="84"/>
      <c r="S268" s="84"/>
      <c r="T268" s="84"/>
      <c r="U268" s="113"/>
      <c r="V268" s="113"/>
      <c r="W268" s="61"/>
      <c r="X268" s="61"/>
      <c r="Y268" s="61"/>
      <c r="Z268" s="61"/>
      <c r="AA268" s="61"/>
    </row>
    <row r="269" spans="1:27" ht="15.75" customHeight="1" x14ac:dyDescent="0.15">
      <c r="A269" s="61"/>
      <c r="B269" s="61"/>
      <c r="C269" s="61"/>
      <c r="D269" s="78"/>
      <c r="E269" s="61"/>
      <c r="F269" s="61"/>
      <c r="G269" s="61"/>
      <c r="H269" s="61"/>
      <c r="I269" s="61"/>
      <c r="J269" s="61"/>
      <c r="K269" s="61"/>
      <c r="L269" s="61"/>
      <c r="M269" s="61"/>
      <c r="N269" s="61"/>
      <c r="O269" s="84"/>
      <c r="P269" s="84"/>
      <c r="Q269" s="84"/>
      <c r="R269" s="84"/>
      <c r="S269" s="84"/>
      <c r="T269" s="84"/>
      <c r="U269" s="113"/>
      <c r="V269" s="113"/>
      <c r="W269" s="61"/>
      <c r="X269" s="61"/>
      <c r="Y269" s="61"/>
      <c r="Z269" s="61"/>
      <c r="AA269" s="61"/>
    </row>
    <row r="270" spans="1:27" ht="15.75" customHeight="1" x14ac:dyDescent="0.15">
      <c r="A270" s="61"/>
      <c r="B270" s="61"/>
      <c r="C270" s="61"/>
      <c r="D270" s="78"/>
      <c r="E270" s="61"/>
      <c r="F270" s="61"/>
      <c r="G270" s="61"/>
      <c r="H270" s="61"/>
      <c r="I270" s="61"/>
      <c r="J270" s="61"/>
      <c r="K270" s="61"/>
      <c r="L270" s="61"/>
      <c r="M270" s="61"/>
      <c r="N270" s="61"/>
      <c r="O270" s="84"/>
      <c r="P270" s="84"/>
      <c r="Q270" s="84"/>
      <c r="R270" s="84"/>
      <c r="S270" s="84"/>
      <c r="T270" s="84"/>
      <c r="U270" s="113"/>
      <c r="V270" s="113"/>
      <c r="W270" s="61"/>
      <c r="X270" s="61"/>
      <c r="Y270" s="61"/>
      <c r="Z270" s="61"/>
      <c r="AA270" s="61"/>
    </row>
    <row r="271" spans="1:27" ht="15.75" customHeight="1" x14ac:dyDescent="0.15">
      <c r="A271" s="61"/>
      <c r="B271" s="61"/>
      <c r="C271" s="61"/>
      <c r="D271" s="78"/>
      <c r="E271" s="61"/>
      <c r="F271" s="61"/>
      <c r="G271" s="61"/>
      <c r="H271" s="61"/>
      <c r="I271" s="61"/>
      <c r="J271" s="61"/>
      <c r="K271" s="61"/>
      <c r="L271" s="61"/>
      <c r="M271" s="61"/>
      <c r="N271" s="61"/>
      <c r="O271" s="84"/>
      <c r="P271" s="84"/>
      <c r="Q271" s="84"/>
      <c r="R271" s="84"/>
      <c r="S271" s="84"/>
      <c r="T271" s="84"/>
      <c r="U271" s="113"/>
      <c r="V271" s="113"/>
      <c r="W271" s="61"/>
      <c r="X271" s="61"/>
      <c r="Y271" s="61"/>
      <c r="Z271" s="61"/>
      <c r="AA271" s="61"/>
    </row>
    <row r="272" spans="1:27" ht="15.75" customHeight="1" x14ac:dyDescent="0.15">
      <c r="A272" s="61"/>
      <c r="B272" s="61"/>
      <c r="C272" s="61"/>
      <c r="D272" s="78"/>
      <c r="E272" s="61"/>
      <c r="F272" s="61"/>
      <c r="G272" s="61"/>
      <c r="H272" s="61"/>
      <c r="I272" s="61"/>
      <c r="J272" s="61"/>
      <c r="K272" s="61"/>
      <c r="L272" s="61"/>
      <c r="M272" s="61"/>
      <c r="N272" s="61"/>
      <c r="O272" s="84"/>
      <c r="P272" s="84"/>
      <c r="Q272" s="84"/>
      <c r="R272" s="84"/>
      <c r="S272" s="84"/>
      <c r="T272" s="84"/>
      <c r="U272" s="113"/>
      <c r="V272" s="113"/>
      <c r="W272" s="61"/>
      <c r="X272" s="61"/>
      <c r="Y272" s="61"/>
      <c r="Z272" s="61"/>
      <c r="AA272" s="61"/>
    </row>
    <row r="273" spans="1:27" ht="15.75" customHeight="1" x14ac:dyDescent="0.15">
      <c r="A273" s="61"/>
      <c r="B273" s="61"/>
      <c r="C273" s="61"/>
      <c r="D273" s="78"/>
      <c r="E273" s="61"/>
      <c r="F273" s="61"/>
      <c r="G273" s="61"/>
      <c r="H273" s="61"/>
      <c r="I273" s="61"/>
      <c r="J273" s="61"/>
      <c r="K273" s="61"/>
      <c r="L273" s="61"/>
      <c r="M273" s="61"/>
      <c r="N273" s="61"/>
      <c r="O273" s="84"/>
      <c r="P273" s="84"/>
      <c r="Q273" s="84"/>
      <c r="R273" s="84"/>
      <c r="S273" s="84"/>
      <c r="T273" s="84"/>
      <c r="U273" s="113"/>
      <c r="V273" s="113"/>
      <c r="W273" s="61"/>
      <c r="X273" s="61"/>
      <c r="Y273" s="61"/>
      <c r="Z273" s="61"/>
      <c r="AA273" s="61"/>
    </row>
    <row r="274" spans="1:27" ht="15.75" customHeight="1" x14ac:dyDescent="0.15">
      <c r="A274" s="61"/>
      <c r="B274" s="61"/>
      <c r="C274" s="61"/>
      <c r="D274" s="78"/>
      <c r="E274" s="61"/>
      <c r="F274" s="61"/>
      <c r="G274" s="61"/>
      <c r="H274" s="61"/>
      <c r="I274" s="61"/>
      <c r="J274" s="61"/>
      <c r="K274" s="61"/>
      <c r="L274" s="61"/>
      <c r="M274" s="61"/>
      <c r="N274" s="61"/>
      <c r="O274" s="84"/>
      <c r="P274" s="84"/>
      <c r="Q274" s="84"/>
      <c r="R274" s="84"/>
      <c r="S274" s="84"/>
      <c r="T274" s="84"/>
      <c r="U274" s="113"/>
      <c r="V274" s="113"/>
      <c r="W274" s="61"/>
      <c r="X274" s="61"/>
      <c r="Y274" s="61"/>
      <c r="Z274" s="61"/>
      <c r="AA274" s="61"/>
    </row>
    <row r="275" spans="1:27" ht="15.75" customHeight="1" x14ac:dyDescent="0.15">
      <c r="A275" s="61"/>
      <c r="B275" s="61"/>
      <c r="C275" s="61"/>
      <c r="D275" s="78"/>
      <c r="E275" s="61"/>
      <c r="F275" s="61"/>
      <c r="G275" s="61"/>
      <c r="H275" s="61"/>
      <c r="I275" s="61"/>
      <c r="J275" s="61"/>
      <c r="K275" s="61"/>
      <c r="L275" s="61"/>
      <c r="M275" s="61"/>
      <c r="N275" s="61"/>
      <c r="O275" s="84"/>
      <c r="P275" s="84"/>
      <c r="Q275" s="84"/>
      <c r="R275" s="84"/>
      <c r="S275" s="84"/>
      <c r="T275" s="84"/>
      <c r="U275" s="113"/>
      <c r="V275" s="113"/>
      <c r="W275" s="61"/>
      <c r="X275" s="61"/>
      <c r="Y275" s="61"/>
      <c r="Z275" s="61"/>
      <c r="AA275" s="61"/>
    </row>
    <row r="276" spans="1:27" ht="15.75" customHeight="1" x14ac:dyDescent="0.15">
      <c r="A276" s="61"/>
      <c r="B276" s="61"/>
      <c r="C276" s="61"/>
      <c r="D276" s="78"/>
      <c r="E276" s="61"/>
      <c r="F276" s="61"/>
      <c r="G276" s="61"/>
      <c r="H276" s="61"/>
      <c r="I276" s="61"/>
      <c r="J276" s="61"/>
      <c r="K276" s="61"/>
      <c r="L276" s="61"/>
      <c r="M276" s="61"/>
      <c r="N276" s="61"/>
      <c r="O276" s="84"/>
      <c r="P276" s="84"/>
      <c r="Q276" s="84"/>
      <c r="R276" s="84"/>
      <c r="S276" s="84"/>
      <c r="T276" s="84"/>
      <c r="U276" s="113"/>
      <c r="V276" s="113"/>
      <c r="W276" s="61"/>
      <c r="X276" s="61"/>
      <c r="Y276" s="61"/>
      <c r="Z276" s="61"/>
      <c r="AA276" s="61"/>
    </row>
    <row r="277" spans="1:27" ht="15.75" customHeight="1" x14ac:dyDescent="0.15">
      <c r="A277" s="61"/>
      <c r="B277" s="61"/>
      <c r="C277" s="61"/>
      <c r="D277" s="78"/>
      <c r="E277" s="61"/>
      <c r="F277" s="61"/>
      <c r="G277" s="61"/>
      <c r="H277" s="61"/>
      <c r="I277" s="61"/>
      <c r="J277" s="61"/>
      <c r="K277" s="61"/>
      <c r="L277" s="61"/>
      <c r="M277" s="61"/>
      <c r="N277" s="61"/>
      <c r="O277" s="84"/>
      <c r="P277" s="84"/>
      <c r="Q277" s="84"/>
      <c r="R277" s="84"/>
      <c r="S277" s="84"/>
      <c r="T277" s="84"/>
      <c r="U277" s="113"/>
      <c r="V277" s="113"/>
      <c r="W277" s="61"/>
      <c r="X277" s="61"/>
      <c r="Y277" s="61"/>
      <c r="Z277" s="61"/>
      <c r="AA277" s="61"/>
    </row>
    <row r="278" spans="1:27" ht="15.75" customHeight="1" x14ac:dyDescent="0.15">
      <c r="A278" s="61"/>
      <c r="B278" s="61"/>
      <c r="C278" s="61"/>
      <c r="D278" s="78"/>
      <c r="E278" s="61"/>
      <c r="F278" s="61"/>
      <c r="G278" s="61"/>
      <c r="H278" s="61"/>
      <c r="I278" s="61"/>
      <c r="J278" s="61"/>
      <c r="K278" s="61"/>
      <c r="L278" s="61"/>
      <c r="M278" s="61"/>
      <c r="N278" s="61"/>
      <c r="O278" s="84"/>
      <c r="P278" s="84"/>
      <c r="Q278" s="84"/>
      <c r="R278" s="84"/>
      <c r="S278" s="84"/>
      <c r="T278" s="84"/>
      <c r="U278" s="113"/>
      <c r="V278" s="113"/>
      <c r="W278" s="61"/>
      <c r="X278" s="61"/>
      <c r="Y278" s="61"/>
      <c r="Z278" s="61"/>
      <c r="AA278" s="61"/>
    </row>
    <row r="279" spans="1:27" ht="15.75" customHeight="1" x14ac:dyDescent="0.15">
      <c r="A279" s="61"/>
      <c r="B279" s="61"/>
      <c r="C279" s="61"/>
      <c r="D279" s="78"/>
      <c r="E279" s="61"/>
      <c r="F279" s="61"/>
      <c r="G279" s="61"/>
      <c r="H279" s="61"/>
      <c r="I279" s="61"/>
      <c r="J279" s="61"/>
      <c r="K279" s="61"/>
      <c r="L279" s="61"/>
      <c r="M279" s="61"/>
      <c r="N279" s="61"/>
      <c r="O279" s="84"/>
      <c r="P279" s="84"/>
      <c r="Q279" s="84"/>
      <c r="R279" s="84"/>
      <c r="S279" s="84"/>
      <c r="T279" s="84"/>
      <c r="U279" s="113"/>
      <c r="V279" s="113"/>
      <c r="W279" s="61"/>
      <c r="X279" s="61"/>
      <c r="Y279" s="61"/>
      <c r="Z279" s="61"/>
      <c r="AA279" s="61"/>
    </row>
    <row r="280" spans="1:27" ht="15.75" customHeight="1" x14ac:dyDescent="0.15">
      <c r="A280" s="61"/>
      <c r="B280" s="61"/>
      <c r="C280" s="61"/>
      <c r="D280" s="78"/>
      <c r="E280" s="61"/>
      <c r="F280" s="61"/>
      <c r="G280" s="61"/>
      <c r="H280" s="61"/>
      <c r="I280" s="61"/>
      <c r="J280" s="61"/>
      <c r="K280" s="61"/>
      <c r="L280" s="61"/>
      <c r="M280" s="61"/>
      <c r="N280" s="61"/>
      <c r="O280" s="84"/>
      <c r="P280" s="84"/>
      <c r="Q280" s="84"/>
      <c r="R280" s="84"/>
      <c r="S280" s="84"/>
      <c r="T280" s="84"/>
      <c r="U280" s="113"/>
      <c r="V280" s="113"/>
      <c r="W280" s="61"/>
      <c r="X280" s="61"/>
      <c r="Y280" s="61"/>
      <c r="Z280" s="61"/>
      <c r="AA280" s="61"/>
    </row>
    <row r="281" spans="1:27" ht="15.75" customHeight="1" x14ac:dyDescent="0.15">
      <c r="A281" s="61"/>
      <c r="B281" s="61"/>
      <c r="C281" s="61"/>
      <c r="D281" s="78"/>
      <c r="E281" s="61"/>
      <c r="F281" s="61"/>
      <c r="G281" s="61"/>
      <c r="H281" s="61"/>
      <c r="I281" s="61"/>
      <c r="J281" s="61"/>
      <c r="K281" s="61"/>
      <c r="L281" s="61"/>
      <c r="M281" s="61"/>
      <c r="N281" s="61"/>
      <c r="O281" s="84"/>
      <c r="P281" s="84"/>
      <c r="Q281" s="84"/>
      <c r="R281" s="84"/>
      <c r="S281" s="84"/>
      <c r="T281" s="84"/>
      <c r="U281" s="113"/>
      <c r="V281" s="113"/>
      <c r="W281" s="61"/>
      <c r="X281" s="61"/>
      <c r="Y281" s="61"/>
      <c r="Z281" s="61"/>
      <c r="AA281" s="61"/>
    </row>
    <row r="282" spans="1:27" ht="15.75" customHeight="1" x14ac:dyDescent="0.15">
      <c r="A282" s="61"/>
      <c r="B282" s="61"/>
      <c r="C282" s="61"/>
      <c r="D282" s="78"/>
      <c r="E282" s="61"/>
      <c r="F282" s="61"/>
      <c r="G282" s="61"/>
      <c r="H282" s="61"/>
      <c r="I282" s="61"/>
      <c r="J282" s="61"/>
      <c r="K282" s="61"/>
      <c r="L282" s="61"/>
      <c r="M282" s="61"/>
      <c r="N282" s="61"/>
      <c r="O282" s="84"/>
      <c r="P282" s="84"/>
      <c r="Q282" s="84"/>
      <c r="R282" s="84"/>
      <c r="S282" s="84"/>
      <c r="T282" s="84"/>
      <c r="U282" s="113"/>
      <c r="V282" s="113"/>
      <c r="W282" s="61"/>
      <c r="X282" s="61"/>
      <c r="Y282" s="61"/>
      <c r="Z282" s="61"/>
      <c r="AA282" s="61"/>
    </row>
    <row r="283" spans="1:27" ht="15.75" customHeight="1" x14ac:dyDescent="0.15">
      <c r="A283" s="61"/>
      <c r="B283" s="61"/>
      <c r="C283" s="61"/>
      <c r="D283" s="78"/>
      <c r="E283" s="61"/>
      <c r="F283" s="61"/>
      <c r="G283" s="61"/>
      <c r="H283" s="61"/>
      <c r="I283" s="61"/>
      <c r="J283" s="61"/>
      <c r="K283" s="61"/>
      <c r="L283" s="61"/>
      <c r="M283" s="61"/>
      <c r="N283" s="61"/>
      <c r="O283" s="84"/>
      <c r="P283" s="84"/>
      <c r="Q283" s="84"/>
      <c r="R283" s="84"/>
      <c r="S283" s="84"/>
      <c r="T283" s="84"/>
      <c r="U283" s="113"/>
      <c r="V283" s="113"/>
      <c r="W283" s="61"/>
      <c r="X283" s="61"/>
      <c r="Y283" s="61"/>
      <c r="Z283" s="61"/>
      <c r="AA283" s="61"/>
    </row>
    <row r="284" spans="1:27" ht="15.75" customHeight="1" x14ac:dyDescent="0.15">
      <c r="A284" s="61"/>
      <c r="B284" s="61"/>
      <c r="C284" s="61"/>
      <c r="D284" s="78"/>
      <c r="E284" s="61"/>
      <c r="F284" s="61"/>
      <c r="G284" s="61"/>
      <c r="H284" s="61"/>
      <c r="I284" s="61"/>
      <c r="J284" s="61"/>
      <c r="K284" s="61"/>
      <c r="L284" s="61"/>
      <c r="M284" s="61"/>
      <c r="N284" s="61"/>
      <c r="O284" s="84"/>
      <c r="P284" s="84"/>
      <c r="Q284" s="84"/>
      <c r="R284" s="84"/>
      <c r="S284" s="84"/>
      <c r="T284" s="84"/>
      <c r="U284" s="113"/>
      <c r="V284" s="113"/>
      <c r="W284" s="61"/>
      <c r="X284" s="61"/>
      <c r="Y284" s="61"/>
      <c r="Z284" s="61"/>
      <c r="AA284" s="61"/>
    </row>
    <row r="285" spans="1:27" ht="15.75" customHeight="1" x14ac:dyDescent="0.15">
      <c r="A285" s="61"/>
      <c r="B285" s="61"/>
      <c r="C285" s="61"/>
      <c r="D285" s="78"/>
      <c r="E285" s="61"/>
      <c r="F285" s="61"/>
      <c r="G285" s="61"/>
      <c r="H285" s="61"/>
      <c r="I285" s="61"/>
      <c r="J285" s="61"/>
      <c r="K285" s="61"/>
      <c r="L285" s="61"/>
      <c r="M285" s="61"/>
      <c r="N285" s="61"/>
      <c r="O285" s="84"/>
      <c r="P285" s="84"/>
      <c r="Q285" s="84"/>
      <c r="R285" s="84"/>
      <c r="S285" s="84"/>
      <c r="T285" s="84"/>
      <c r="U285" s="113"/>
      <c r="V285" s="113"/>
      <c r="W285" s="61"/>
      <c r="X285" s="61"/>
      <c r="Y285" s="61"/>
      <c r="Z285" s="61"/>
      <c r="AA285" s="61"/>
    </row>
    <row r="286" spans="1:27" ht="15.75" customHeight="1" x14ac:dyDescent="0.15">
      <c r="A286" s="61"/>
      <c r="B286" s="61"/>
      <c r="C286" s="61"/>
      <c r="D286" s="78"/>
      <c r="E286" s="61"/>
      <c r="F286" s="61"/>
      <c r="G286" s="61"/>
      <c r="H286" s="61"/>
      <c r="I286" s="61"/>
      <c r="J286" s="61"/>
      <c r="K286" s="61"/>
      <c r="L286" s="61"/>
      <c r="M286" s="61"/>
      <c r="N286" s="61"/>
      <c r="O286" s="84"/>
      <c r="P286" s="84"/>
      <c r="Q286" s="84"/>
      <c r="R286" s="84"/>
      <c r="S286" s="84"/>
      <c r="T286" s="84"/>
      <c r="U286" s="113"/>
      <c r="V286" s="113"/>
      <c r="W286" s="61"/>
      <c r="X286" s="61"/>
      <c r="Y286" s="61"/>
      <c r="Z286" s="61"/>
      <c r="AA286" s="61"/>
    </row>
    <row r="287" spans="1:27" ht="15.75" customHeight="1" x14ac:dyDescent="0.15">
      <c r="A287" s="61"/>
      <c r="B287" s="61"/>
      <c r="C287" s="61"/>
      <c r="D287" s="78"/>
      <c r="E287" s="61"/>
      <c r="F287" s="61"/>
      <c r="G287" s="61"/>
      <c r="H287" s="61"/>
      <c r="I287" s="61"/>
      <c r="J287" s="61"/>
      <c r="K287" s="61"/>
      <c r="L287" s="61"/>
      <c r="M287" s="61"/>
      <c r="N287" s="61"/>
      <c r="O287" s="84"/>
      <c r="P287" s="84"/>
      <c r="Q287" s="84"/>
      <c r="R287" s="84"/>
      <c r="S287" s="84"/>
      <c r="T287" s="84"/>
      <c r="U287" s="113"/>
      <c r="V287" s="113"/>
      <c r="W287" s="61"/>
      <c r="X287" s="61"/>
      <c r="Y287" s="61"/>
      <c r="Z287" s="61"/>
      <c r="AA287" s="61"/>
    </row>
    <row r="288" spans="1:27" ht="15.75" customHeight="1" x14ac:dyDescent="0.15">
      <c r="A288" s="61"/>
      <c r="B288" s="61"/>
      <c r="C288" s="61"/>
      <c r="D288" s="78"/>
      <c r="E288" s="61"/>
      <c r="F288" s="61"/>
      <c r="G288" s="61"/>
      <c r="H288" s="61"/>
      <c r="I288" s="61"/>
      <c r="J288" s="61"/>
      <c r="K288" s="61"/>
      <c r="L288" s="61"/>
      <c r="M288" s="61"/>
      <c r="N288" s="61"/>
      <c r="O288" s="84"/>
      <c r="P288" s="84"/>
      <c r="Q288" s="84"/>
      <c r="R288" s="84"/>
      <c r="S288" s="84"/>
      <c r="T288" s="84"/>
      <c r="U288" s="113"/>
      <c r="V288" s="113"/>
      <c r="W288" s="61"/>
      <c r="X288" s="61"/>
      <c r="Y288" s="61"/>
      <c r="Z288" s="61"/>
      <c r="AA288" s="61"/>
    </row>
    <row r="289" spans="1:27" ht="15.75" customHeight="1" x14ac:dyDescent="0.15">
      <c r="A289" s="61"/>
      <c r="B289" s="61"/>
      <c r="C289" s="61"/>
      <c r="D289" s="78"/>
      <c r="E289" s="61"/>
      <c r="F289" s="61"/>
      <c r="G289" s="61"/>
      <c r="H289" s="61"/>
      <c r="I289" s="61"/>
      <c r="J289" s="61"/>
      <c r="K289" s="61"/>
      <c r="L289" s="61"/>
      <c r="M289" s="61"/>
      <c r="N289" s="61"/>
      <c r="O289" s="84"/>
      <c r="P289" s="84"/>
      <c r="Q289" s="84"/>
      <c r="R289" s="84"/>
      <c r="S289" s="84"/>
      <c r="T289" s="84"/>
      <c r="U289" s="113"/>
      <c r="V289" s="113"/>
      <c r="W289" s="61"/>
      <c r="X289" s="61"/>
      <c r="Y289" s="61"/>
      <c r="Z289" s="61"/>
      <c r="AA289" s="61"/>
    </row>
    <row r="290" spans="1:27" ht="15.75" customHeight="1" x14ac:dyDescent="0.15">
      <c r="A290" s="61"/>
      <c r="B290" s="61"/>
      <c r="C290" s="61"/>
      <c r="D290" s="78"/>
      <c r="E290" s="61"/>
      <c r="F290" s="61"/>
      <c r="G290" s="61"/>
      <c r="H290" s="61"/>
      <c r="I290" s="61"/>
      <c r="J290" s="61"/>
      <c r="K290" s="61"/>
      <c r="L290" s="61"/>
      <c r="M290" s="61"/>
      <c r="N290" s="61"/>
      <c r="O290" s="84"/>
      <c r="P290" s="84"/>
      <c r="Q290" s="84"/>
      <c r="R290" s="84"/>
      <c r="S290" s="84"/>
      <c r="T290" s="84"/>
      <c r="U290" s="113"/>
      <c r="V290" s="113"/>
      <c r="W290" s="61"/>
      <c r="X290" s="61"/>
      <c r="Y290" s="61"/>
      <c r="Z290" s="61"/>
      <c r="AA290" s="61"/>
    </row>
    <row r="291" spans="1:27" ht="15.75" customHeight="1" x14ac:dyDescent="0.15">
      <c r="A291" s="61"/>
      <c r="B291" s="61"/>
      <c r="C291" s="61"/>
      <c r="D291" s="78"/>
      <c r="E291" s="61"/>
      <c r="F291" s="61"/>
      <c r="G291" s="61"/>
      <c r="H291" s="61"/>
      <c r="I291" s="61"/>
      <c r="J291" s="61"/>
      <c r="K291" s="61"/>
      <c r="L291" s="61"/>
      <c r="M291" s="61"/>
      <c r="N291" s="61"/>
      <c r="O291" s="84"/>
      <c r="P291" s="84"/>
      <c r="Q291" s="84"/>
      <c r="R291" s="84"/>
      <c r="S291" s="84"/>
      <c r="T291" s="84"/>
      <c r="U291" s="113"/>
      <c r="V291" s="113"/>
      <c r="W291" s="61"/>
      <c r="X291" s="61"/>
      <c r="Y291" s="61"/>
      <c r="Z291" s="61"/>
      <c r="AA291" s="61"/>
    </row>
    <row r="292" spans="1:27" ht="15.75" customHeight="1" x14ac:dyDescent="0.15">
      <c r="A292" s="61"/>
      <c r="B292" s="61"/>
      <c r="C292" s="61"/>
      <c r="D292" s="78"/>
      <c r="E292" s="61"/>
      <c r="F292" s="61"/>
      <c r="G292" s="61"/>
      <c r="H292" s="61"/>
      <c r="I292" s="61"/>
      <c r="J292" s="61"/>
      <c r="K292" s="61"/>
      <c r="L292" s="61"/>
      <c r="M292" s="61"/>
      <c r="N292" s="61"/>
      <c r="O292" s="84"/>
      <c r="P292" s="84"/>
      <c r="Q292" s="84"/>
      <c r="R292" s="84"/>
      <c r="S292" s="84"/>
      <c r="T292" s="84"/>
      <c r="U292" s="113"/>
      <c r="V292" s="113"/>
      <c r="W292" s="61"/>
      <c r="X292" s="61"/>
      <c r="Y292" s="61"/>
      <c r="Z292" s="61"/>
      <c r="AA292" s="61"/>
    </row>
    <row r="293" spans="1:27" ht="15.75" customHeight="1" x14ac:dyDescent="0.15">
      <c r="A293" s="61"/>
      <c r="B293" s="61"/>
      <c r="C293" s="61"/>
      <c r="D293" s="78"/>
      <c r="E293" s="61"/>
      <c r="F293" s="61"/>
      <c r="G293" s="61"/>
      <c r="H293" s="61"/>
      <c r="I293" s="61"/>
      <c r="J293" s="61"/>
      <c r="K293" s="61"/>
      <c r="L293" s="61"/>
      <c r="M293" s="61"/>
      <c r="N293" s="61"/>
      <c r="O293" s="84"/>
      <c r="P293" s="84"/>
      <c r="Q293" s="84"/>
      <c r="R293" s="84"/>
      <c r="S293" s="84"/>
      <c r="T293" s="84"/>
      <c r="U293" s="113"/>
      <c r="V293" s="113"/>
      <c r="W293" s="61"/>
      <c r="X293" s="61"/>
      <c r="Y293" s="61"/>
      <c r="Z293" s="61"/>
      <c r="AA293" s="61"/>
    </row>
    <row r="294" spans="1:27" ht="15.75" customHeight="1" x14ac:dyDescent="0.15">
      <c r="A294" s="61"/>
      <c r="B294" s="61"/>
      <c r="C294" s="61"/>
      <c r="D294" s="78"/>
      <c r="E294" s="61"/>
      <c r="F294" s="61"/>
      <c r="G294" s="61"/>
      <c r="H294" s="61"/>
      <c r="I294" s="61"/>
      <c r="J294" s="61"/>
      <c r="K294" s="61"/>
      <c r="L294" s="61"/>
      <c r="M294" s="61"/>
      <c r="N294" s="61"/>
      <c r="O294" s="84"/>
      <c r="P294" s="84"/>
      <c r="Q294" s="84"/>
      <c r="R294" s="84"/>
      <c r="S294" s="84"/>
      <c r="T294" s="84"/>
      <c r="U294" s="113"/>
      <c r="V294" s="113"/>
      <c r="W294" s="61"/>
      <c r="X294" s="61"/>
      <c r="Y294" s="61"/>
      <c r="Z294" s="61"/>
      <c r="AA294" s="61"/>
    </row>
    <row r="295" spans="1:27" ht="15.75" customHeight="1" x14ac:dyDescent="0.15">
      <c r="A295" s="61"/>
      <c r="B295" s="61"/>
      <c r="C295" s="61"/>
      <c r="D295" s="78"/>
      <c r="E295" s="61"/>
      <c r="F295" s="61"/>
      <c r="G295" s="61"/>
      <c r="H295" s="61"/>
      <c r="I295" s="61"/>
      <c r="J295" s="61"/>
      <c r="K295" s="61"/>
      <c r="L295" s="61"/>
      <c r="M295" s="61"/>
      <c r="N295" s="61"/>
      <c r="O295" s="84"/>
      <c r="P295" s="84"/>
      <c r="Q295" s="84"/>
      <c r="R295" s="84"/>
      <c r="S295" s="84"/>
      <c r="T295" s="84"/>
      <c r="U295" s="113"/>
      <c r="V295" s="113"/>
      <c r="W295" s="61"/>
      <c r="X295" s="61"/>
      <c r="Y295" s="61"/>
      <c r="Z295" s="61"/>
      <c r="AA295" s="61"/>
    </row>
    <row r="296" spans="1:27" ht="15.75" customHeight="1" x14ac:dyDescent="0.15">
      <c r="A296" s="61"/>
      <c r="B296" s="61"/>
      <c r="C296" s="61"/>
      <c r="D296" s="78"/>
      <c r="E296" s="61"/>
      <c r="F296" s="61"/>
      <c r="G296" s="61"/>
      <c r="H296" s="61"/>
      <c r="I296" s="61"/>
      <c r="J296" s="61"/>
      <c r="K296" s="61"/>
      <c r="L296" s="61"/>
      <c r="M296" s="61"/>
      <c r="N296" s="61"/>
      <c r="O296" s="84"/>
      <c r="P296" s="84"/>
      <c r="Q296" s="84"/>
      <c r="R296" s="84"/>
      <c r="S296" s="84"/>
      <c r="T296" s="84"/>
      <c r="U296" s="113"/>
      <c r="V296" s="113"/>
      <c r="W296" s="61"/>
      <c r="X296" s="61"/>
      <c r="Y296" s="61"/>
      <c r="Z296" s="61"/>
      <c r="AA296" s="61"/>
    </row>
    <row r="297" spans="1:27" ht="15.75" customHeight="1" x14ac:dyDescent="0.15">
      <c r="A297" s="61"/>
      <c r="B297" s="61"/>
      <c r="C297" s="61"/>
      <c r="D297" s="78"/>
      <c r="E297" s="61"/>
      <c r="F297" s="61"/>
      <c r="G297" s="61"/>
      <c r="H297" s="61"/>
      <c r="I297" s="61"/>
      <c r="J297" s="61"/>
      <c r="K297" s="61"/>
      <c r="L297" s="61"/>
      <c r="M297" s="61"/>
      <c r="N297" s="61"/>
      <c r="O297" s="84"/>
      <c r="P297" s="84"/>
      <c r="Q297" s="84"/>
      <c r="R297" s="84"/>
      <c r="S297" s="84"/>
      <c r="T297" s="84"/>
      <c r="U297" s="113"/>
      <c r="V297" s="113"/>
      <c r="W297" s="61"/>
      <c r="X297" s="61"/>
      <c r="Y297" s="61"/>
      <c r="Z297" s="61"/>
      <c r="AA297" s="61"/>
    </row>
    <row r="298" spans="1:27" ht="15.75" customHeight="1" x14ac:dyDescent="0.15">
      <c r="A298" s="61"/>
      <c r="B298" s="61"/>
      <c r="C298" s="61"/>
      <c r="D298" s="78"/>
      <c r="E298" s="61"/>
      <c r="F298" s="61"/>
      <c r="G298" s="61"/>
      <c r="H298" s="61"/>
      <c r="I298" s="61"/>
      <c r="J298" s="61"/>
      <c r="K298" s="61"/>
      <c r="L298" s="61"/>
      <c r="M298" s="61"/>
      <c r="N298" s="61"/>
      <c r="O298" s="84"/>
      <c r="P298" s="84"/>
      <c r="Q298" s="84"/>
      <c r="R298" s="84"/>
      <c r="S298" s="84"/>
      <c r="T298" s="84"/>
      <c r="U298" s="113"/>
      <c r="V298" s="113"/>
      <c r="W298" s="61"/>
      <c r="X298" s="61"/>
      <c r="Y298" s="61"/>
      <c r="Z298" s="61"/>
      <c r="AA298" s="61"/>
    </row>
    <row r="299" spans="1:27" ht="15.75" customHeight="1" x14ac:dyDescent="0.15">
      <c r="A299" s="61"/>
      <c r="B299" s="61"/>
      <c r="C299" s="61"/>
      <c r="D299" s="78"/>
      <c r="E299" s="61"/>
      <c r="F299" s="61"/>
      <c r="G299" s="61"/>
      <c r="H299" s="61"/>
      <c r="I299" s="61"/>
      <c r="J299" s="61"/>
      <c r="K299" s="61"/>
      <c r="L299" s="61"/>
      <c r="M299" s="61"/>
      <c r="N299" s="61"/>
      <c r="O299" s="84"/>
      <c r="P299" s="84"/>
      <c r="Q299" s="84"/>
      <c r="R299" s="84"/>
      <c r="S299" s="84"/>
      <c r="T299" s="84"/>
      <c r="U299" s="113"/>
      <c r="V299" s="113"/>
      <c r="W299" s="61"/>
      <c r="X299" s="61"/>
      <c r="Y299" s="61"/>
      <c r="Z299" s="61"/>
      <c r="AA299" s="61"/>
    </row>
    <row r="300" spans="1:27" ht="15.75" customHeight="1" x14ac:dyDescent="0.15">
      <c r="A300" s="61"/>
      <c r="B300" s="61"/>
      <c r="C300" s="61"/>
      <c r="D300" s="78"/>
      <c r="E300" s="61"/>
      <c r="F300" s="61"/>
      <c r="G300" s="61"/>
      <c r="H300" s="61"/>
      <c r="I300" s="61"/>
      <c r="J300" s="61"/>
      <c r="K300" s="61"/>
      <c r="L300" s="61"/>
      <c r="M300" s="61"/>
      <c r="N300" s="61"/>
      <c r="O300" s="84"/>
      <c r="P300" s="84"/>
      <c r="Q300" s="84"/>
      <c r="R300" s="84"/>
      <c r="S300" s="84"/>
      <c r="T300" s="84"/>
      <c r="U300" s="113"/>
      <c r="V300" s="113"/>
      <c r="W300" s="61"/>
      <c r="X300" s="61"/>
      <c r="Y300" s="61"/>
      <c r="Z300" s="61"/>
      <c r="AA300" s="61"/>
    </row>
    <row r="301" spans="1:27" ht="15.75" customHeight="1" x14ac:dyDescent="0.15">
      <c r="A301" s="61"/>
      <c r="B301" s="61"/>
      <c r="C301" s="61"/>
      <c r="D301" s="78"/>
      <c r="E301" s="61"/>
      <c r="F301" s="61"/>
      <c r="G301" s="61"/>
      <c r="H301" s="61"/>
      <c r="I301" s="61"/>
      <c r="J301" s="61"/>
      <c r="K301" s="61"/>
      <c r="L301" s="61"/>
      <c r="M301" s="61"/>
      <c r="N301" s="61"/>
      <c r="O301" s="84"/>
      <c r="P301" s="84"/>
      <c r="Q301" s="84"/>
      <c r="R301" s="84"/>
      <c r="S301" s="84"/>
      <c r="T301" s="84"/>
      <c r="U301" s="113"/>
      <c r="V301" s="113"/>
      <c r="W301" s="61"/>
      <c r="X301" s="61"/>
      <c r="Y301" s="61"/>
      <c r="Z301" s="61"/>
      <c r="AA301" s="61"/>
    </row>
    <row r="302" spans="1:27" ht="15.75" customHeight="1" x14ac:dyDescent="0.15">
      <c r="P302" s="85"/>
    </row>
    <row r="303" spans="1:27" ht="15.75" customHeight="1" x14ac:dyDescent="0.15">
      <c r="P303" s="85"/>
    </row>
    <row r="304" spans="1:27" ht="15.75" customHeight="1" x14ac:dyDescent="0.15">
      <c r="P304" s="85"/>
    </row>
    <row r="305" spans="16:16" ht="15.75" customHeight="1" x14ac:dyDescent="0.15">
      <c r="P305" s="85"/>
    </row>
    <row r="306" spans="16:16" ht="15.75" customHeight="1" x14ac:dyDescent="0.15">
      <c r="P306" s="85"/>
    </row>
    <row r="307" spans="16:16" ht="15.75" customHeight="1" x14ac:dyDescent="0.15">
      <c r="P307" s="85"/>
    </row>
    <row r="308" spans="16:16" ht="15.75" customHeight="1" x14ac:dyDescent="0.15">
      <c r="P308" s="85"/>
    </row>
    <row r="309" spans="16:16" ht="15.75" customHeight="1" x14ac:dyDescent="0.15">
      <c r="P309" s="85"/>
    </row>
    <row r="310" spans="16:16" ht="15.75" customHeight="1" x14ac:dyDescent="0.15">
      <c r="P310" s="85"/>
    </row>
    <row r="311" spans="16:16" ht="15.75" customHeight="1" x14ac:dyDescent="0.15">
      <c r="P311" s="85"/>
    </row>
    <row r="312" spans="16:16" ht="15.75" customHeight="1" x14ac:dyDescent="0.15">
      <c r="P312" s="85"/>
    </row>
    <row r="313" spans="16:16" ht="15.75" customHeight="1" x14ac:dyDescent="0.15">
      <c r="P313" s="85"/>
    </row>
    <row r="314" spans="16:16" ht="15.75" customHeight="1" x14ac:dyDescent="0.15">
      <c r="P314" s="85"/>
    </row>
    <row r="315" spans="16:16" ht="15.75" customHeight="1" x14ac:dyDescent="0.15">
      <c r="P315" s="85"/>
    </row>
    <row r="316" spans="16:16" ht="15.75" customHeight="1" x14ac:dyDescent="0.15">
      <c r="P316" s="85"/>
    </row>
    <row r="317" spans="16:16" ht="15.75" customHeight="1" x14ac:dyDescent="0.15">
      <c r="P317" s="85"/>
    </row>
    <row r="318" spans="16:16" ht="15.75" customHeight="1" x14ac:dyDescent="0.15">
      <c r="P318" s="85"/>
    </row>
    <row r="319" spans="16:16" ht="15.75" customHeight="1" x14ac:dyDescent="0.15">
      <c r="P319" s="85"/>
    </row>
    <row r="320" spans="16:16" ht="15.75" customHeight="1" x14ac:dyDescent="0.15">
      <c r="P320" s="85"/>
    </row>
    <row r="321" spans="16:16" ht="15.75" customHeight="1" x14ac:dyDescent="0.15">
      <c r="P321" s="85"/>
    </row>
    <row r="322" spans="16:16" ht="15.75" customHeight="1" x14ac:dyDescent="0.15">
      <c r="P322" s="85"/>
    </row>
    <row r="323" spans="16:16" ht="15.75" customHeight="1" x14ac:dyDescent="0.15">
      <c r="P323" s="85"/>
    </row>
    <row r="324" spans="16:16" ht="15.75" customHeight="1" x14ac:dyDescent="0.15">
      <c r="P324" s="85"/>
    </row>
    <row r="325" spans="16:16" ht="15.75" customHeight="1" x14ac:dyDescent="0.15">
      <c r="P325" s="85"/>
    </row>
    <row r="326" spans="16:16" ht="15.75" customHeight="1" x14ac:dyDescent="0.15">
      <c r="P326" s="85"/>
    </row>
    <row r="327" spans="16:16" ht="15.75" customHeight="1" x14ac:dyDescent="0.15">
      <c r="P327" s="85"/>
    </row>
    <row r="328" spans="16:16" ht="15.75" customHeight="1" x14ac:dyDescent="0.15">
      <c r="P328" s="85"/>
    </row>
    <row r="329" spans="16:16" ht="15.75" customHeight="1" x14ac:dyDescent="0.15">
      <c r="P329" s="85"/>
    </row>
    <row r="330" spans="16:16" ht="15.75" customHeight="1" x14ac:dyDescent="0.15">
      <c r="P330" s="85"/>
    </row>
    <row r="331" spans="16:16" ht="15.75" customHeight="1" x14ac:dyDescent="0.15">
      <c r="P331" s="85"/>
    </row>
    <row r="332" spans="16:16" ht="15.75" customHeight="1" x14ac:dyDescent="0.15">
      <c r="P332" s="85"/>
    </row>
    <row r="333" spans="16:16" ht="15.75" customHeight="1" x14ac:dyDescent="0.15">
      <c r="P333" s="85"/>
    </row>
    <row r="334" spans="16:16" ht="15.75" customHeight="1" x14ac:dyDescent="0.15">
      <c r="P334" s="85"/>
    </row>
    <row r="335" spans="16:16" ht="15.75" customHeight="1" x14ac:dyDescent="0.15">
      <c r="P335" s="85"/>
    </row>
    <row r="336" spans="16:16" ht="15.75" customHeight="1" x14ac:dyDescent="0.15">
      <c r="P336" s="85"/>
    </row>
    <row r="337" spans="16:16" ht="15.75" customHeight="1" x14ac:dyDescent="0.15">
      <c r="P337" s="85"/>
    </row>
    <row r="338" spans="16:16" ht="15.75" customHeight="1" x14ac:dyDescent="0.15">
      <c r="P338" s="85"/>
    </row>
    <row r="339" spans="16:16" ht="15.75" customHeight="1" x14ac:dyDescent="0.15">
      <c r="P339" s="85"/>
    </row>
    <row r="340" spans="16:16" ht="15.75" customHeight="1" x14ac:dyDescent="0.15">
      <c r="P340" s="85"/>
    </row>
    <row r="341" spans="16:16" ht="15.75" customHeight="1" x14ac:dyDescent="0.15">
      <c r="P341" s="85"/>
    </row>
    <row r="342" spans="16:16" ht="15.75" customHeight="1" x14ac:dyDescent="0.15">
      <c r="P342" s="85"/>
    </row>
    <row r="343" spans="16:16" ht="15.75" customHeight="1" x14ac:dyDescent="0.15">
      <c r="P343" s="85"/>
    </row>
    <row r="344" spans="16:16" ht="15.75" customHeight="1" x14ac:dyDescent="0.15">
      <c r="P344" s="85"/>
    </row>
    <row r="345" spans="16:16" ht="15.75" customHeight="1" x14ac:dyDescent="0.15">
      <c r="P345" s="85"/>
    </row>
    <row r="346" spans="16:16" ht="15.75" customHeight="1" x14ac:dyDescent="0.15">
      <c r="P346" s="85"/>
    </row>
    <row r="347" spans="16:16" ht="15.75" customHeight="1" x14ac:dyDescent="0.15">
      <c r="P347" s="85"/>
    </row>
    <row r="348" spans="16:16" ht="15.75" customHeight="1" x14ac:dyDescent="0.15">
      <c r="P348" s="85"/>
    </row>
    <row r="349" spans="16:16" ht="15.75" customHeight="1" x14ac:dyDescent="0.15">
      <c r="P349" s="85"/>
    </row>
    <row r="350" spans="16:16" ht="15.75" customHeight="1" x14ac:dyDescent="0.15">
      <c r="P350" s="85"/>
    </row>
    <row r="351" spans="16:16" ht="15.75" customHeight="1" x14ac:dyDescent="0.15">
      <c r="P351" s="85"/>
    </row>
    <row r="352" spans="16:16" ht="15.75" customHeight="1" x14ac:dyDescent="0.15">
      <c r="P352" s="85"/>
    </row>
    <row r="353" spans="16:16" ht="15.75" customHeight="1" x14ac:dyDescent="0.15">
      <c r="P353" s="85"/>
    </row>
    <row r="354" spans="16:16" ht="15.75" customHeight="1" x14ac:dyDescent="0.15">
      <c r="P354" s="85"/>
    </row>
    <row r="355" spans="16:16" ht="15.75" customHeight="1" x14ac:dyDescent="0.15">
      <c r="P355" s="85"/>
    </row>
    <row r="356" spans="16:16" ht="15.75" customHeight="1" x14ac:dyDescent="0.15">
      <c r="P356" s="85"/>
    </row>
    <row r="357" spans="16:16" ht="15.75" customHeight="1" x14ac:dyDescent="0.15">
      <c r="P357" s="85"/>
    </row>
    <row r="358" spans="16:16" ht="15.75" customHeight="1" x14ac:dyDescent="0.15">
      <c r="P358" s="85"/>
    </row>
    <row r="359" spans="16:16" ht="15.75" customHeight="1" x14ac:dyDescent="0.15">
      <c r="P359" s="85"/>
    </row>
    <row r="360" spans="16:16" ht="15.75" customHeight="1" x14ac:dyDescent="0.15">
      <c r="P360" s="85"/>
    </row>
    <row r="361" spans="16:16" ht="15.75" customHeight="1" x14ac:dyDescent="0.15">
      <c r="P361" s="85"/>
    </row>
    <row r="362" spans="16:16" ht="15.75" customHeight="1" x14ac:dyDescent="0.15">
      <c r="P362" s="85"/>
    </row>
    <row r="363" spans="16:16" ht="15.75" customHeight="1" x14ac:dyDescent="0.15">
      <c r="P363" s="85"/>
    </row>
    <row r="364" spans="16:16" ht="15.75" customHeight="1" x14ac:dyDescent="0.15">
      <c r="P364" s="85"/>
    </row>
    <row r="365" spans="16:16" ht="15.75" customHeight="1" x14ac:dyDescent="0.15">
      <c r="P365" s="85"/>
    </row>
    <row r="366" spans="16:16" ht="15.75" customHeight="1" x14ac:dyDescent="0.15">
      <c r="P366" s="85"/>
    </row>
    <row r="367" spans="16:16" ht="15.75" customHeight="1" x14ac:dyDescent="0.15">
      <c r="P367" s="85"/>
    </row>
    <row r="368" spans="16:16" ht="15.75" customHeight="1" x14ac:dyDescent="0.15">
      <c r="P368" s="85"/>
    </row>
    <row r="369" spans="16:16" ht="15.75" customHeight="1" x14ac:dyDescent="0.15">
      <c r="P369" s="85"/>
    </row>
    <row r="370" spans="16:16" ht="15.75" customHeight="1" x14ac:dyDescent="0.15">
      <c r="P370" s="85"/>
    </row>
    <row r="371" spans="16:16" ht="15.75" customHeight="1" x14ac:dyDescent="0.15">
      <c r="P371" s="85"/>
    </row>
    <row r="372" spans="16:16" ht="15.75" customHeight="1" x14ac:dyDescent="0.15">
      <c r="P372" s="85"/>
    </row>
    <row r="373" spans="16:16" ht="15.75" customHeight="1" x14ac:dyDescent="0.15">
      <c r="P373" s="85"/>
    </row>
    <row r="374" spans="16:16" ht="15.75" customHeight="1" x14ac:dyDescent="0.15">
      <c r="P374" s="85"/>
    </row>
    <row r="375" spans="16:16" ht="15.75" customHeight="1" x14ac:dyDescent="0.15">
      <c r="P375" s="85"/>
    </row>
    <row r="376" spans="16:16" ht="15.75" customHeight="1" x14ac:dyDescent="0.15">
      <c r="P376" s="85"/>
    </row>
    <row r="377" spans="16:16" ht="15.75" customHeight="1" x14ac:dyDescent="0.15">
      <c r="P377" s="85"/>
    </row>
    <row r="378" spans="16:16" ht="15.75" customHeight="1" x14ac:dyDescent="0.15">
      <c r="P378" s="85"/>
    </row>
    <row r="379" spans="16:16" ht="15.75" customHeight="1" x14ac:dyDescent="0.15">
      <c r="P379" s="85"/>
    </row>
    <row r="380" spans="16:16" ht="15.75" customHeight="1" x14ac:dyDescent="0.15">
      <c r="P380" s="85"/>
    </row>
    <row r="381" spans="16:16" ht="15.75" customHeight="1" x14ac:dyDescent="0.15">
      <c r="P381" s="85"/>
    </row>
    <row r="382" spans="16:16" ht="15.75" customHeight="1" x14ac:dyDescent="0.15">
      <c r="P382" s="85"/>
    </row>
    <row r="383" spans="16:16" ht="15.75" customHeight="1" x14ac:dyDescent="0.15">
      <c r="P383" s="85"/>
    </row>
    <row r="384" spans="16:16" ht="15.75" customHeight="1" x14ac:dyDescent="0.15">
      <c r="P384" s="85"/>
    </row>
    <row r="385" spans="16:16" ht="15.75" customHeight="1" x14ac:dyDescent="0.15">
      <c r="P385" s="85"/>
    </row>
    <row r="386" spans="16:16" ht="15.75" customHeight="1" x14ac:dyDescent="0.15">
      <c r="P386" s="85"/>
    </row>
    <row r="387" spans="16:16" ht="15.75" customHeight="1" x14ac:dyDescent="0.15">
      <c r="P387" s="85"/>
    </row>
    <row r="388" spans="16:16" ht="15.75" customHeight="1" x14ac:dyDescent="0.15">
      <c r="P388" s="85"/>
    </row>
    <row r="389" spans="16:16" ht="15.75" customHeight="1" x14ac:dyDescent="0.15">
      <c r="P389" s="85"/>
    </row>
    <row r="390" spans="16:16" ht="15.75" customHeight="1" x14ac:dyDescent="0.15">
      <c r="P390" s="85"/>
    </row>
    <row r="391" spans="16:16" ht="15.75" customHeight="1" x14ac:dyDescent="0.15">
      <c r="P391" s="85"/>
    </row>
    <row r="392" spans="16:16" ht="15.75" customHeight="1" x14ac:dyDescent="0.15">
      <c r="P392" s="85"/>
    </row>
    <row r="393" spans="16:16" ht="15.75" customHeight="1" x14ac:dyDescent="0.15">
      <c r="P393" s="85"/>
    </row>
    <row r="394" spans="16:16" ht="15.75" customHeight="1" x14ac:dyDescent="0.15">
      <c r="P394" s="85"/>
    </row>
    <row r="395" spans="16:16" ht="15.75" customHeight="1" x14ac:dyDescent="0.15">
      <c r="P395" s="85"/>
    </row>
    <row r="396" spans="16:16" ht="15.75" customHeight="1" x14ac:dyDescent="0.15">
      <c r="P396" s="85"/>
    </row>
    <row r="397" spans="16:16" ht="15.75" customHeight="1" x14ac:dyDescent="0.15">
      <c r="P397" s="85"/>
    </row>
    <row r="398" spans="16:16" ht="15.75" customHeight="1" x14ac:dyDescent="0.15">
      <c r="P398" s="85"/>
    </row>
    <row r="399" spans="16:16" ht="15.75" customHeight="1" x14ac:dyDescent="0.15">
      <c r="P399" s="85"/>
    </row>
    <row r="400" spans="16:16" ht="15.75" customHeight="1" x14ac:dyDescent="0.15">
      <c r="P400" s="85"/>
    </row>
    <row r="401" spans="16:16" ht="15.75" customHeight="1" x14ac:dyDescent="0.15">
      <c r="P401" s="85"/>
    </row>
    <row r="402" spans="16:16" ht="15.75" customHeight="1" x14ac:dyDescent="0.15">
      <c r="P402" s="85"/>
    </row>
    <row r="403" spans="16:16" ht="15.75" customHeight="1" x14ac:dyDescent="0.15">
      <c r="P403" s="85"/>
    </row>
    <row r="404" spans="16:16" ht="15.75" customHeight="1" x14ac:dyDescent="0.15">
      <c r="P404" s="85"/>
    </row>
    <row r="405" spans="16:16" ht="15.75" customHeight="1" x14ac:dyDescent="0.15">
      <c r="P405" s="85"/>
    </row>
    <row r="406" spans="16:16" ht="15.75" customHeight="1" x14ac:dyDescent="0.15">
      <c r="P406" s="85"/>
    </row>
    <row r="407" spans="16:16" ht="15.75" customHeight="1" x14ac:dyDescent="0.15">
      <c r="P407" s="85"/>
    </row>
    <row r="408" spans="16:16" ht="15.75" customHeight="1" x14ac:dyDescent="0.15">
      <c r="P408" s="85"/>
    </row>
    <row r="409" spans="16:16" ht="15.75" customHeight="1" x14ac:dyDescent="0.15">
      <c r="P409" s="85"/>
    </row>
    <row r="410" spans="16:16" ht="15.75" customHeight="1" x14ac:dyDescent="0.15">
      <c r="P410" s="85"/>
    </row>
    <row r="411" spans="16:16" ht="15.75" customHeight="1" x14ac:dyDescent="0.15">
      <c r="P411" s="85"/>
    </row>
    <row r="412" spans="16:16" ht="15.75" customHeight="1" x14ac:dyDescent="0.15">
      <c r="P412" s="85"/>
    </row>
    <row r="413" spans="16:16" ht="15.75" customHeight="1" x14ac:dyDescent="0.15">
      <c r="P413" s="85"/>
    </row>
    <row r="414" spans="16:16" ht="15.75" customHeight="1" x14ac:dyDescent="0.15">
      <c r="P414" s="85"/>
    </row>
    <row r="415" spans="16:16" ht="15.75" customHeight="1" x14ac:dyDescent="0.15">
      <c r="P415" s="85"/>
    </row>
    <row r="416" spans="16:16" ht="15.75" customHeight="1" x14ac:dyDescent="0.15">
      <c r="P416" s="85"/>
    </row>
    <row r="417" spans="16:16" ht="15.75" customHeight="1" x14ac:dyDescent="0.15">
      <c r="P417" s="85"/>
    </row>
    <row r="418" spans="16:16" ht="15.75" customHeight="1" x14ac:dyDescent="0.15">
      <c r="P418" s="85"/>
    </row>
    <row r="419" spans="16:16" ht="15.75" customHeight="1" x14ac:dyDescent="0.15">
      <c r="P419" s="85"/>
    </row>
    <row r="420" spans="16:16" ht="15.75" customHeight="1" x14ac:dyDescent="0.15">
      <c r="P420" s="85"/>
    </row>
    <row r="421" spans="16:16" ht="15.75" customHeight="1" x14ac:dyDescent="0.15">
      <c r="P421" s="85"/>
    </row>
    <row r="422" spans="16:16" ht="15.75" customHeight="1" x14ac:dyDescent="0.15">
      <c r="P422" s="85"/>
    </row>
    <row r="423" spans="16:16" ht="15.75" customHeight="1" x14ac:dyDescent="0.15">
      <c r="P423" s="85"/>
    </row>
    <row r="424" spans="16:16" ht="15.75" customHeight="1" x14ac:dyDescent="0.15">
      <c r="P424" s="85"/>
    </row>
    <row r="425" spans="16:16" ht="15.75" customHeight="1" x14ac:dyDescent="0.15">
      <c r="P425" s="85"/>
    </row>
    <row r="426" spans="16:16" ht="15.75" customHeight="1" x14ac:dyDescent="0.15">
      <c r="P426" s="85"/>
    </row>
    <row r="427" spans="16:16" ht="15.75" customHeight="1" x14ac:dyDescent="0.15">
      <c r="P427" s="85"/>
    </row>
    <row r="428" spans="16:16" ht="15.75" customHeight="1" x14ac:dyDescent="0.15">
      <c r="P428" s="85"/>
    </row>
    <row r="429" spans="16:16" ht="15.75" customHeight="1" x14ac:dyDescent="0.15">
      <c r="P429" s="85"/>
    </row>
    <row r="430" spans="16:16" ht="15.75" customHeight="1" x14ac:dyDescent="0.15">
      <c r="P430" s="85"/>
    </row>
    <row r="431" spans="16:16" ht="15.75" customHeight="1" x14ac:dyDescent="0.15">
      <c r="P431" s="85"/>
    </row>
    <row r="432" spans="16:16" ht="15.75" customHeight="1" x14ac:dyDescent="0.15">
      <c r="P432" s="85"/>
    </row>
    <row r="433" spans="16:16" ht="15.75" customHeight="1" x14ac:dyDescent="0.15">
      <c r="P433" s="85"/>
    </row>
    <row r="434" spans="16:16" ht="15.75" customHeight="1" x14ac:dyDescent="0.15">
      <c r="P434" s="85"/>
    </row>
    <row r="435" spans="16:16" ht="15.75" customHeight="1" x14ac:dyDescent="0.15">
      <c r="P435" s="85"/>
    </row>
    <row r="436" spans="16:16" ht="15.75" customHeight="1" x14ac:dyDescent="0.15">
      <c r="P436" s="85"/>
    </row>
    <row r="437" spans="16:16" ht="15.75" customHeight="1" x14ac:dyDescent="0.15">
      <c r="P437" s="85"/>
    </row>
    <row r="438" spans="16:16" ht="15.75" customHeight="1" x14ac:dyDescent="0.15">
      <c r="P438" s="85"/>
    </row>
    <row r="439" spans="16:16" ht="15.75" customHeight="1" x14ac:dyDescent="0.15">
      <c r="P439" s="85"/>
    </row>
    <row r="440" spans="16:16" ht="15.75" customHeight="1" x14ac:dyDescent="0.15">
      <c r="P440" s="85"/>
    </row>
    <row r="441" spans="16:16" ht="15.75" customHeight="1" x14ac:dyDescent="0.15">
      <c r="P441" s="85"/>
    </row>
    <row r="442" spans="16:16" ht="15.75" customHeight="1" x14ac:dyDescent="0.15">
      <c r="P442" s="85"/>
    </row>
    <row r="443" spans="16:16" ht="15.75" customHeight="1" x14ac:dyDescent="0.15">
      <c r="P443" s="85"/>
    </row>
    <row r="444" spans="16:16" ht="15.75" customHeight="1" x14ac:dyDescent="0.15">
      <c r="P444" s="85"/>
    </row>
    <row r="445" spans="16:16" ht="15.75" customHeight="1" x14ac:dyDescent="0.15">
      <c r="P445" s="85"/>
    </row>
    <row r="446" spans="16:16" ht="15.75" customHeight="1" x14ac:dyDescent="0.15">
      <c r="P446" s="85"/>
    </row>
    <row r="447" spans="16:16" ht="15.75" customHeight="1" x14ac:dyDescent="0.15">
      <c r="P447" s="85"/>
    </row>
    <row r="448" spans="16:16" ht="15.75" customHeight="1" x14ac:dyDescent="0.15">
      <c r="P448" s="85"/>
    </row>
    <row r="449" spans="16:16" ht="15.75" customHeight="1" x14ac:dyDescent="0.15">
      <c r="P449" s="85"/>
    </row>
    <row r="450" spans="16:16" ht="15.75" customHeight="1" x14ac:dyDescent="0.15">
      <c r="P450" s="85"/>
    </row>
    <row r="451" spans="16:16" ht="15.75" customHeight="1" x14ac:dyDescent="0.15">
      <c r="P451" s="85"/>
    </row>
    <row r="452" spans="16:16" ht="15.75" customHeight="1" x14ac:dyDescent="0.15">
      <c r="P452" s="85"/>
    </row>
    <row r="453" spans="16:16" ht="15.75" customHeight="1" x14ac:dyDescent="0.15">
      <c r="P453" s="85"/>
    </row>
    <row r="454" spans="16:16" ht="15.75" customHeight="1" x14ac:dyDescent="0.15">
      <c r="P454" s="85"/>
    </row>
    <row r="455" spans="16:16" ht="15.75" customHeight="1" x14ac:dyDescent="0.15">
      <c r="P455" s="85"/>
    </row>
    <row r="456" spans="16:16" ht="15.75" customHeight="1" x14ac:dyDescent="0.15">
      <c r="P456" s="85"/>
    </row>
    <row r="457" spans="16:16" ht="15.75" customHeight="1" x14ac:dyDescent="0.15">
      <c r="P457" s="85"/>
    </row>
    <row r="458" spans="16:16" ht="15.75" customHeight="1" x14ac:dyDescent="0.15">
      <c r="P458" s="85"/>
    </row>
    <row r="459" spans="16:16" ht="15.75" customHeight="1" x14ac:dyDescent="0.15">
      <c r="P459" s="85"/>
    </row>
    <row r="460" spans="16:16" ht="15.75" customHeight="1" x14ac:dyDescent="0.15">
      <c r="P460" s="85"/>
    </row>
    <row r="461" spans="16:16" ht="15.75" customHeight="1" x14ac:dyDescent="0.15">
      <c r="P461" s="85"/>
    </row>
    <row r="462" spans="16:16" ht="15.75" customHeight="1" x14ac:dyDescent="0.15">
      <c r="P462" s="85"/>
    </row>
    <row r="463" spans="16:16" ht="15.75" customHeight="1" x14ac:dyDescent="0.15">
      <c r="P463" s="85"/>
    </row>
    <row r="464" spans="16:16" ht="15.75" customHeight="1" x14ac:dyDescent="0.15">
      <c r="P464" s="85"/>
    </row>
    <row r="465" spans="16:16" ht="15.75" customHeight="1" x14ac:dyDescent="0.15">
      <c r="P465" s="85"/>
    </row>
    <row r="466" spans="16:16" ht="15.75" customHeight="1" x14ac:dyDescent="0.15">
      <c r="P466" s="85"/>
    </row>
    <row r="467" spans="16:16" ht="15.75" customHeight="1" x14ac:dyDescent="0.15">
      <c r="P467" s="85"/>
    </row>
    <row r="468" spans="16:16" ht="15.75" customHeight="1" x14ac:dyDescent="0.15">
      <c r="P468" s="85"/>
    </row>
    <row r="469" spans="16:16" ht="15.75" customHeight="1" x14ac:dyDescent="0.15">
      <c r="P469" s="85"/>
    </row>
    <row r="470" spans="16:16" ht="15.75" customHeight="1" x14ac:dyDescent="0.15">
      <c r="P470" s="85"/>
    </row>
    <row r="471" spans="16:16" ht="15.75" customHeight="1" x14ac:dyDescent="0.15">
      <c r="P471" s="85"/>
    </row>
    <row r="472" spans="16:16" ht="15.75" customHeight="1" x14ac:dyDescent="0.15">
      <c r="P472" s="85"/>
    </row>
    <row r="473" spans="16:16" ht="15.75" customHeight="1" x14ac:dyDescent="0.15">
      <c r="P473" s="85"/>
    </row>
    <row r="474" spans="16:16" ht="15.75" customHeight="1" x14ac:dyDescent="0.15">
      <c r="P474" s="85"/>
    </row>
    <row r="475" spans="16:16" ht="15.75" customHeight="1" x14ac:dyDescent="0.15">
      <c r="P475" s="85"/>
    </row>
    <row r="476" spans="16:16" ht="15.75" customHeight="1" x14ac:dyDescent="0.15">
      <c r="P476" s="85"/>
    </row>
    <row r="477" spans="16:16" ht="15.75" customHeight="1" x14ac:dyDescent="0.15">
      <c r="P477" s="85"/>
    </row>
    <row r="478" spans="16:16" ht="15.75" customHeight="1" x14ac:dyDescent="0.15">
      <c r="P478" s="85"/>
    </row>
    <row r="479" spans="16:16" ht="15.75" customHeight="1" x14ac:dyDescent="0.15">
      <c r="P479" s="85"/>
    </row>
    <row r="480" spans="16:16" ht="15.75" customHeight="1" x14ac:dyDescent="0.15">
      <c r="P480" s="85"/>
    </row>
    <row r="481" spans="16:16" ht="15.75" customHeight="1" x14ac:dyDescent="0.15">
      <c r="P481" s="85"/>
    </row>
    <row r="482" spans="16:16" ht="15.75" customHeight="1" x14ac:dyDescent="0.15">
      <c r="P482" s="85"/>
    </row>
    <row r="483" spans="16:16" ht="15.75" customHeight="1" x14ac:dyDescent="0.15">
      <c r="P483" s="85"/>
    </row>
    <row r="484" spans="16:16" ht="15.75" customHeight="1" x14ac:dyDescent="0.15">
      <c r="P484" s="85"/>
    </row>
    <row r="485" spans="16:16" ht="15.75" customHeight="1" x14ac:dyDescent="0.15">
      <c r="P485" s="85"/>
    </row>
    <row r="486" spans="16:16" ht="15.75" customHeight="1" x14ac:dyDescent="0.15">
      <c r="P486" s="85"/>
    </row>
    <row r="487" spans="16:16" ht="15.75" customHeight="1" x14ac:dyDescent="0.15">
      <c r="P487" s="85"/>
    </row>
    <row r="488" spans="16:16" ht="15.75" customHeight="1" x14ac:dyDescent="0.15">
      <c r="P488" s="85"/>
    </row>
    <row r="489" spans="16:16" ht="15.75" customHeight="1" x14ac:dyDescent="0.15">
      <c r="P489" s="85"/>
    </row>
    <row r="490" spans="16:16" ht="15.75" customHeight="1" x14ac:dyDescent="0.15">
      <c r="P490" s="85"/>
    </row>
    <row r="491" spans="16:16" ht="15.75" customHeight="1" x14ac:dyDescent="0.15">
      <c r="P491" s="85"/>
    </row>
    <row r="492" spans="16:16" ht="15.75" customHeight="1" x14ac:dyDescent="0.15">
      <c r="P492" s="85"/>
    </row>
    <row r="493" spans="16:16" ht="15.75" customHeight="1" x14ac:dyDescent="0.15">
      <c r="P493" s="85"/>
    </row>
    <row r="494" spans="16:16" ht="15.75" customHeight="1" x14ac:dyDescent="0.15">
      <c r="P494" s="85"/>
    </row>
    <row r="495" spans="16:16" ht="15.75" customHeight="1" x14ac:dyDescent="0.15">
      <c r="P495" s="85"/>
    </row>
    <row r="496" spans="16:16" ht="15.75" customHeight="1" x14ac:dyDescent="0.15">
      <c r="P496" s="85"/>
    </row>
    <row r="497" spans="16:16" ht="15.75" customHeight="1" x14ac:dyDescent="0.15">
      <c r="P497" s="85"/>
    </row>
    <row r="498" spans="16:16" ht="15.75" customHeight="1" x14ac:dyDescent="0.15">
      <c r="P498" s="85"/>
    </row>
    <row r="499" spans="16:16" ht="15.75" customHeight="1" x14ac:dyDescent="0.15">
      <c r="P499" s="85"/>
    </row>
    <row r="500" spans="16:16" ht="15.75" customHeight="1" x14ac:dyDescent="0.15">
      <c r="P500" s="85"/>
    </row>
    <row r="501" spans="16:16" ht="15.75" customHeight="1" x14ac:dyDescent="0.15">
      <c r="P501" s="85"/>
    </row>
    <row r="502" spans="16:16" ht="15.75" customHeight="1" x14ac:dyDescent="0.15">
      <c r="P502" s="85"/>
    </row>
    <row r="503" spans="16:16" ht="15.75" customHeight="1" x14ac:dyDescent="0.15">
      <c r="P503" s="85"/>
    </row>
    <row r="504" spans="16:16" ht="15.75" customHeight="1" x14ac:dyDescent="0.15">
      <c r="P504" s="85"/>
    </row>
    <row r="505" spans="16:16" ht="15.75" customHeight="1" x14ac:dyDescent="0.15">
      <c r="P505" s="85"/>
    </row>
    <row r="506" spans="16:16" ht="15.75" customHeight="1" x14ac:dyDescent="0.15">
      <c r="P506" s="85"/>
    </row>
    <row r="507" spans="16:16" ht="15.75" customHeight="1" x14ac:dyDescent="0.15">
      <c r="P507" s="85"/>
    </row>
    <row r="508" spans="16:16" ht="15.75" customHeight="1" x14ac:dyDescent="0.15">
      <c r="P508" s="85"/>
    </row>
    <row r="509" spans="16:16" ht="15.75" customHeight="1" x14ac:dyDescent="0.15">
      <c r="P509" s="85"/>
    </row>
    <row r="510" spans="16:16" ht="15.75" customHeight="1" x14ac:dyDescent="0.15">
      <c r="P510" s="85"/>
    </row>
    <row r="511" spans="16:16" ht="15.75" customHeight="1" x14ac:dyDescent="0.15">
      <c r="P511" s="85"/>
    </row>
    <row r="512" spans="16:16" ht="15.75" customHeight="1" x14ac:dyDescent="0.15">
      <c r="P512" s="85"/>
    </row>
    <row r="513" spans="16:16" ht="15.75" customHeight="1" x14ac:dyDescent="0.15">
      <c r="P513" s="85"/>
    </row>
    <row r="514" spans="16:16" ht="15.75" customHeight="1" x14ac:dyDescent="0.15">
      <c r="P514" s="85"/>
    </row>
    <row r="515" spans="16:16" ht="15.75" customHeight="1" x14ac:dyDescent="0.15">
      <c r="P515" s="85"/>
    </row>
    <row r="516" spans="16:16" ht="15.75" customHeight="1" x14ac:dyDescent="0.15">
      <c r="P516" s="85"/>
    </row>
    <row r="517" spans="16:16" ht="15.75" customHeight="1" x14ac:dyDescent="0.15">
      <c r="P517" s="85"/>
    </row>
    <row r="518" spans="16:16" ht="15.75" customHeight="1" x14ac:dyDescent="0.15">
      <c r="P518" s="85"/>
    </row>
    <row r="519" spans="16:16" ht="15.75" customHeight="1" x14ac:dyDescent="0.15">
      <c r="P519" s="85"/>
    </row>
    <row r="520" spans="16:16" ht="15.75" customHeight="1" x14ac:dyDescent="0.15">
      <c r="P520" s="85"/>
    </row>
    <row r="521" spans="16:16" ht="15.75" customHeight="1" x14ac:dyDescent="0.15">
      <c r="P521" s="85"/>
    </row>
    <row r="522" spans="16:16" ht="15.75" customHeight="1" x14ac:dyDescent="0.15">
      <c r="P522" s="85"/>
    </row>
    <row r="523" spans="16:16" ht="15.75" customHeight="1" x14ac:dyDescent="0.15">
      <c r="P523" s="85"/>
    </row>
    <row r="524" spans="16:16" ht="15.75" customHeight="1" x14ac:dyDescent="0.15">
      <c r="P524" s="85"/>
    </row>
    <row r="525" spans="16:16" ht="15.75" customHeight="1" x14ac:dyDescent="0.15">
      <c r="P525" s="85"/>
    </row>
    <row r="526" spans="16:16" ht="15.75" customHeight="1" x14ac:dyDescent="0.15">
      <c r="P526" s="85"/>
    </row>
    <row r="527" spans="16:16" ht="15.75" customHeight="1" x14ac:dyDescent="0.15">
      <c r="P527" s="85"/>
    </row>
    <row r="528" spans="16:16" ht="15.75" customHeight="1" x14ac:dyDescent="0.15">
      <c r="P528" s="85"/>
    </row>
    <row r="529" spans="16:16" ht="15.75" customHeight="1" x14ac:dyDescent="0.15">
      <c r="P529" s="85"/>
    </row>
    <row r="530" spans="16:16" ht="15.75" customHeight="1" x14ac:dyDescent="0.15">
      <c r="P530" s="85"/>
    </row>
    <row r="531" spans="16:16" ht="15.75" customHeight="1" x14ac:dyDescent="0.15">
      <c r="P531" s="85"/>
    </row>
    <row r="532" spans="16:16" ht="15.75" customHeight="1" x14ac:dyDescent="0.15">
      <c r="P532" s="85"/>
    </row>
    <row r="533" spans="16:16" ht="15.75" customHeight="1" x14ac:dyDescent="0.15">
      <c r="P533" s="85"/>
    </row>
    <row r="534" spans="16:16" ht="15.75" customHeight="1" x14ac:dyDescent="0.15">
      <c r="P534" s="85"/>
    </row>
    <row r="535" spans="16:16" ht="15.75" customHeight="1" x14ac:dyDescent="0.15">
      <c r="P535" s="85"/>
    </row>
    <row r="536" spans="16:16" ht="15.75" customHeight="1" x14ac:dyDescent="0.15">
      <c r="P536" s="85"/>
    </row>
    <row r="537" spans="16:16" ht="15.75" customHeight="1" x14ac:dyDescent="0.15">
      <c r="P537" s="85"/>
    </row>
    <row r="538" spans="16:16" ht="15.75" customHeight="1" x14ac:dyDescent="0.15">
      <c r="P538" s="85"/>
    </row>
    <row r="539" spans="16:16" ht="15.75" customHeight="1" x14ac:dyDescent="0.15">
      <c r="P539" s="85"/>
    </row>
    <row r="540" spans="16:16" ht="15.75" customHeight="1" x14ac:dyDescent="0.15">
      <c r="P540" s="85"/>
    </row>
    <row r="541" spans="16:16" ht="15.75" customHeight="1" x14ac:dyDescent="0.15">
      <c r="P541" s="85"/>
    </row>
    <row r="542" spans="16:16" ht="15.75" customHeight="1" x14ac:dyDescent="0.15">
      <c r="P542" s="85"/>
    </row>
    <row r="543" spans="16:16" ht="15.75" customHeight="1" x14ac:dyDescent="0.15">
      <c r="P543" s="85"/>
    </row>
    <row r="544" spans="16:16" ht="15.75" customHeight="1" x14ac:dyDescent="0.15">
      <c r="P544" s="85"/>
    </row>
    <row r="545" spans="16:16" ht="15.75" customHeight="1" x14ac:dyDescent="0.15">
      <c r="P545" s="85"/>
    </row>
    <row r="546" spans="16:16" ht="15.75" customHeight="1" x14ac:dyDescent="0.15">
      <c r="P546" s="85"/>
    </row>
    <row r="547" spans="16:16" ht="15.75" customHeight="1" x14ac:dyDescent="0.15">
      <c r="P547" s="85"/>
    </row>
    <row r="548" spans="16:16" ht="15.75" customHeight="1" x14ac:dyDescent="0.15">
      <c r="P548" s="85"/>
    </row>
    <row r="549" spans="16:16" ht="15.75" customHeight="1" x14ac:dyDescent="0.15">
      <c r="P549" s="85"/>
    </row>
    <row r="550" spans="16:16" ht="15.75" customHeight="1" x14ac:dyDescent="0.15">
      <c r="P550" s="85"/>
    </row>
    <row r="551" spans="16:16" ht="15.75" customHeight="1" x14ac:dyDescent="0.15">
      <c r="P551" s="85"/>
    </row>
    <row r="552" spans="16:16" ht="15.75" customHeight="1" x14ac:dyDescent="0.15">
      <c r="P552" s="85"/>
    </row>
    <row r="553" spans="16:16" ht="15.75" customHeight="1" x14ac:dyDescent="0.15">
      <c r="P553" s="85"/>
    </row>
    <row r="554" spans="16:16" ht="15.75" customHeight="1" x14ac:dyDescent="0.15">
      <c r="P554" s="85"/>
    </row>
    <row r="555" spans="16:16" ht="15.75" customHeight="1" x14ac:dyDescent="0.15">
      <c r="P555" s="85"/>
    </row>
    <row r="556" spans="16:16" ht="15.75" customHeight="1" x14ac:dyDescent="0.15">
      <c r="P556" s="85"/>
    </row>
    <row r="557" spans="16:16" ht="15.75" customHeight="1" x14ac:dyDescent="0.15">
      <c r="P557" s="85"/>
    </row>
    <row r="558" spans="16:16" ht="15.75" customHeight="1" x14ac:dyDescent="0.15">
      <c r="P558" s="85"/>
    </row>
    <row r="559" spans="16:16" ht="15.75" customHeight="1" x14ac:dyDescent="0.15">
      <c r="P559" s="85"/>
    </row>
    <row r="560" spans="16:16" ht="15.75" customHeight="1" x14ac:dyDescent="0.15">
      <c r="P560" s="85"/>
    </row>
    <row r="561" spans="16:16" ht="15.75" customHeight="1" x14ac:dyDescent="0.15">
      <c r="P561" s="85"/>
    </row>
    <row r="562" spans="16:16" ht="15.75" customHeight="1" x14ac:dyDescent="0.15">
      <c r="P562" s="85"/>
    </row>
    <row r="563" spans="16:16" ht="15.75" customHeight="1" x14ac:dyDescent="0.15">
      <c r="P563" s="85"/>
    </row>
    <row r="564" spans="16:16" ht="15.75" customHeight="1" x14ac:dyDescent="0.15">
      <c r="P564" s="85"/>
    </row>
    <row r="565" spans="16:16" ht="15.75" customHeight="1" x14ac:dyDescent="0.15">
      <c r="P565" s="85"/>
    </row>
    <row r="566" spans="16:16" ht="15.75" customHeight="1" x14ac:dyDescent="0.15">
      <c r="P566" s="85"/>
    </row>
    <row r="567" spans="16:16" ht="15.75" customHeight="1" x14ac:dyDescent="0.15">
      <c r="P567" s="85"/>
    </row>
    <row r="568" spans="16:16" ht="15.75" customHeight="1" x14ac:dyDescent="0.15">
      <c r="P568" s="85"/>
    </row>
    <row r="569" spans="16:16" ht="15.75" customHeight="1" x14ac:dyDescent="0.15">
      <c r="P569" s="85"/>
    </row>
    <row r="570" spans="16:16" ht="15.75" customHeight="1" x14ac:dyDescent="0.15">
      <c r="P570" s="85"/>
    </row>
    <row r="571" spans="16:16" ht="15.75" customHeight="1" x14ac:dyDescent="0.15">
      <c r="P571" s="85"/>
    </row>
    <row r="572" spans="16:16" ht="15.75" customHeight="1" x14ac:dyDescent="0.15">
      <c r="P572" s="85"/>
    </row>
    <row r="573" spans="16:16" ht="15.75" customHeight="1" x14ac:dyDescent="0.15">
      <c r="P573" s="85"/>
    </row>
    <row r="574" spans="16:16" ht="15.75" customHeight="1" x14ac:dyDescent="0.15">
      <c r="P574" s="85"/>
    </row>
    <row r="575" spans="16:16" ht="15.75" customHeight="1" x14ac:dyDescent="0.15">
      <c r="P575" s="85"/>
    </row>
    <row r="576" spans="16:16" ht="15.75" customHeight="1" x14ac:dyDescent="0.15">
      <c r="P576" s="85"/>
    </row>
    <row r="577" spans="16:16" ht="15.75" customHeight="1" x14ac:dyDescent="0.15">
      <c r="P577" s="85"/>
    </row>
    <row r="578" spans="16:16" ht="15.75" customHeight="1" x14ac:dyDescent="0.15">
      <c r="P578" s="85"/>
    </row>
    <row r="579" spans="16:16" ht="15.75" customHeight="1" x14ac:dyDescent="0.15">
      <c r="P579" s="85"/>
    </row>
    <row r="580" spans="16:16" ht="15.75" customHeight="1" x14ac:dyDescent="0.15">
      <c r="P580" s="85"/>
    </row>
    <row r="581" spans="16:16" ht="15.75" customHeight="1" x14ac:dyDescent="0.15">
      <c r="P581" s="85"/>
    </row>
    <row r="582" spans="16:16" ht="15.75" customHeight="1" x14ac:dyDescent="0.15">
      <c r="P582" s="85"/>
    </row>
    <row r="583" spans="16:16" ht="15.75" customHeight="1" x14ac:dyDescent="0.15">
      <c r="P583" s="85"/>
    </row>
    <row r="584" spans="16:16" ht="15.75" customHeight="1" x14ac:dyDescent="0.15">
      <c r="P584" s="85"/>
    </row>
    <row r="585" spans="16:16" ht="15.75" customHeight="1" x14ac:dyDescent="0.15">
      <c r="P585" s="85"/>
    </row>
    <row r="586" spans="16:16" ht="15.75" customHeight="1" x14ac:dyDescent="0.15">
      <c r="P586" s="85"/>
    </row>
    <row r="587" spans="16:16" ht="15.75" customHeight="1" x14ac:dyDescent="0.15">
      <c r="P587" s="85"/>
    </row>
    <row r="588" spans="16:16" ht="15.75" customHeight="1" x14ac:dyDescent="0.15">
      <c r="P588" s="85"/>
    </row>
    <row r="589" spans="16:16" ht="15.75" customHeight="1" x14ac:dyDescent="0.15">
      <c r="P589" s="85"/>
    </row>
    <row r="590" spans="16:16" ht="15.75" customHeight="1" x14ac:dyDescent="0.15">
      <c r="P590" s="85"/>
    </row>
    <row r="591" spans="16:16" ht="15.75" customHeight="1" x14ac:dyDescent="0.15">
      <c r="P591" s="85"/>
    </row>
    <row r="592" spans="16:16" ht="15.75" customHeight="1" x14ac:dyDescent="0.15">
      <c r="P592" s="85"/>
    </row>
    <row r="593" spans="16:16" ht="15.75" customHeight="1" x14ac:dyDescent="0.15">
      <c r="P593" s="85"/>
    </row>
    <row r="594" spans="16:16" ht="15.75" customHeight="1" x14ac:dyDescent="0.15">
      <c r="P594" s="85"/>
    </row>
    <row r="595" spans="16:16" ht="15.75" customHeight="1" x14ac:dyDescent="0.15">
      <c r="P595" s="85"/>
    </row>
    <row r="596" spans="16:16" ht="15.75" customHeight="1" x14ac:dyDescent="0.15">
      <c r="P596" s="85"/>
    </row>
    <row r="597" spans="16:16" ht="15.75" customHeight="1" x14ac:dyDescent="0.15">
      <c r="P597" s="85"/>
    </row>
    <row r="598" spans="16:16" ht="15.75" customHeight="1" x14ac:dyDescent="0.15">
      <c r="P598" s="85"/>
    </row>
    <row r="599" spans="16:16" ht="15.75" customHeight="1" x14ac:dyDescent="0.15">
      <c r="P599" s="85"/>
    </row>
    <row r="600" spans="16:16" ht="15.75" customHeight="1" x14ac:dyDescent="0.15">
      <c r="P600" s="85"/>
    </row>
    <row r="601" spans="16:16" ht="15.75" customHeight="1" x14ac:dyDescent="0.15">
      <c r="P601" s="85"/>
    </row>
    <row r="602" spans="16:16" ht="15.75" customHeight="1" x14ac:dyDescent="0.15">
      <c r="P602" s="85"/>
    </row>
    <row r="603" spans="16:16" ht="15.75" customHeight="1" x14ac:dyDescent="0.15">
      <c r="P603" s="85"/>
    </row>
    <row r="604" spans="16:16" ht="15.75" customHeight="1" x14ac:dyDescent="0.15">
      <c r="P604" s="85"/>
    </row>
    <row r="605" spans="16:16" ht="15.75" customHeight="1" x14ac:dyDescent="0.15">
      <c r="P605" s="85"/>
    </row>
    <row r="606" spans="16:16" ht="15.75" customHeight="1" x14ac:dyDescent="0.15">
      <c r="P606" s="85"/>
    </row>
    <row r="607" spans="16:16" ht="15.75" customHeight="1" x14ac:dyDescent="0.15">
      <c r="P607" s="85"/>
    </row>
    <row r="608" spans="16:16" ht="15.75" customHeight="1" x14ac:dyDescent="0.15">
      <c r="P608" s="85"/>
    </row>
    <row r="609" spans="16:16" ht="15.75" customHeight="1" x14ac:dyDescent="0.15">
      <c r="P609" s="85"/>
    </row>
    <row r="610" spans="16:16" ht="15.75" customHeight="1" x14ac:dyDescent="0.15">
      <c r="P610" s="85"/>
    </row>
    <row r="611" spans="16:16" ht="15.75" customHeight="1" x14ac:dyDescent="0.15">
      <c r="P611" s="85"/>
    </row>
    <row r="612" spans="16:16" ht="15.75" customHeight="1" x14ac:dyDescent="0.15">
      <c r="P612" s="85"/>
    </row>
    <row r="613" spans="16:16" ht="15.75" customHeight="1" x14ac:dyDescent="0.15">
      <c r="P613" s="85"/>
    </row>
    <row r="614" spans="16:16" ht="15.75" customHeight="1" x14ac:dyDescent="0.15">
      <c r="P614" s="85"/>
    </row>
    <row r="615" spans="16:16" ht="15.75" customHeight="1" x14ac:dyDescent="0.15">
      <c r="P615" s="85"/>
    </row>
    <row r="616" spans="16:16" ht="15.75" customHeight="1" x14ac:dyDescent="0.15">
      <c r="P616" s="85"/>
    </row>
    <row r="617" spans="16:16" ht="15.75" customHeight="1" x14ac:dyDescent="0.15">
      <c r="P617" s="85"/>
    </row>
    <row r="618" spans="16:16" ht="15.75" customHeight="1" x14ac:dyDescent="0.15">
      <c r="P618" s="85"/>
    </row>
    <row r="619" spans="16:16" ht="15.75" customHeight="1" x14ac:dyDescent="0.15">
      <c r="P619" s="85"/>
    </row>
    <row r="620" spans="16:16" ht="15.75" customHeight="1" x14ac:dyDescent="0.15">
      <c r="P620" s="85"/>
    </row>
    <row r="621" spans="16:16" ht="15.75" customHeight="1" x14ac:dyDescent="0.15">
      <c r="P621" s="85"/>
    </row>
    <row r="622" spans="16:16" ht="15.75" customHeight="1" x14ac:dyDescent="0.15">
      <c r="P622" s="85"/>
    </row>
    <row r="623" spans="16:16" ht="15.75" customHeight="1" x14ac:dyDescent="0.15">
      <c r="P623" s="85"/>
    </row>
    <row r="624" spans="16:16" ht="15.75" customHeight="1" x14ac:dyDescent="0.15">
      <c r="P624" s="85"/>
    </row>
    <row r="625" spans="16:16" ht="15.75" customHeight="1" x14ac:dyDescent="0.15">
      <c r="P625" s="85"/>
    </row>
    <row r="626" spans="16:16" ht="15.75" customHeight="1" x14ac:dyDescent="0.15">
      <c r="P626" s="85"/>
    </row>
    <row r="627" spans="16:16" ht="15.75" customHeight="1" x14ac:dyDescent="0.15">
      <c r="P627" s="85"/>
    </row>
    <row r="628" spans="16:16" ht="15.75" customHeight="1" x14ac:dyDescent="0.15">
      <c r="P628" s="85"/>
    </row>
    <row r="629" spans="16:16" ht="15.75" customHeight="1" x14ac:dyDescent="0.15">
      <c r="P629" s="85"/>
    </row>
    <row r="630" spans="16:16" ht="15.75" customHeight="1" x14ac:dyDescent="0.15">
      <c r="P630" s="85"/>
    </row>
    <row r="631" spans="16:16" ht="15.75" customHeight="1" x14ac:dyDescent="0.15">
      <c r="P631" s="85"/>
    </row>
    <row r="632" spans="16:16" ht="15.75" customHeight="1" x14ac:dyDescent="0.15">
      <c r="P632" s="85"/>
    </row>
    <row r="633" spans="16:16" ht="15.75" customHeight="1" x14ac:dyDescent="0.15">
      <c r="P633" s="85"/>
    </row>
    <row r="634" spans="16:16" ht="15.75" customHeight="1" x14ac:dyDescent="0.15">
      <c r="P634" s="85"/>
    </row>
    <row r="635" spans="16:16" ht="15.75" customHeight="1" x14ac:dyDescent="0.15">
      <c r="P635" s="85"/>
    </row>
    <row r="636" spans="16:16" ht="15.75" customHeight="1" x14ac:dyDescent="0.15">
      <c r="P636" s="85"/>
    </row>
    <row r="637" spans="16:16" ht="15.75" customHeight="1" x14ac:dyDescent="0.15">
      <c r="P637" s="85"/>
    </row>
    <row r="638" spans="16:16" ht="15.75" customHeight="1" x14ac:dyDescent="0.15">
      <c r="P638" s="85"/>
    </row>
    <row r="639" spans="16:16" ht="15.75" customHeight="1" x14ac:dyDescent="0.15">
      <c r="P639" s="85"/>
    </row>
    <row r="640" spans="16:16" ht="15.75" customHeight="1" x14ac:dyDescent="0.15">
      <c r="P640" s="85"/>
    </row>
    <row r="641" spans="16:16" ht="15.75" customHeight="1" x14ac:dyDescent="0.15">
      <c r="P641" s="85"/>
    </row>
    <row r="642" spans="16:16" ht="15.75" customHeight="1" x14ac:dyDescent="0.15">
      <c r="P642" s="85"/>
    </row>
    <row r="643" spans="16:16" ht="15.75" customHeight="1" x14ac:dyDescent="0.15">
      <c r="P643" s="85"/>
    </row>
    <row r="644" spans="16:16" ht="15.75" customHeight="1" x14ac:dyDescent="0.15">
      <c r="P644" s="85"/>
    </row>
    <row r="645" spans="16:16" ht="15.75" customHeight="1" x14ac:dyDescent="0.15">
      <c r="P645" s="85"/>
    </row>
    <row r="646" spans="16:16" ht="15.75" customHeight="1" x14ac:dyDescent="0.15">
      <c r="P646" s="85"/>
    </row>
    <row r="647" spans="16:16" ht="15.75" customHeight="1" x14ac:dyDescent="0.15">
      <c r="P647" s="85"/>
    </row>
    <row r="648" spans="16:16" ht="15.75" customHeight="1" x14ac:dyDescent="0.15">
      <c r="P648" s="85"/>
    </row>
    <row r="649" spans="16:16" ht="15.75" customHeight="1" x14ac:dyDescent="0.15">
      <c r="P649" s="85"/>
    </row>
    <row r="650" spans="16:16" ht="15.75" customHeight="1" x14ac:dyDescent="0.15">
      <c r="P650" s="85"/>
    </row>
    <row r="651" spans="16:16" ht="15.75" customHeight="1" x14ac:dyDescent="0.15">
      <c r="P651" s="85"/>
    </row>
    <row r="652" spans="16:16" ht="15.75" customHeight="1" x14ac:dyDescent="0.15">
      <c r="P652" s="85"/>
    </row>
    <row r="653" spans="16:16" ht="15.75" customHeight="1" x14ac:dyDescent="0.15">
      <c r="P653" s="85"/>
    </row>
    <row r="654" spans="16:16" ht="15.75" customHeight="1" x14ac:dyDescent="0.15">
      <c r="P654" s="85"/>
    </row>
    <row r="655" spans="16:16" ht="15.75" customHeight="1" x14ac:dyDescent="0.15">
      <c r="P655" s="85"/>
    </row>
    <row r="656" spans="16:16" ht="15.75" customHeight="1" x14ac:dyDescent="0.15">
      <c r="P656" s="85"/>
    </row>
    <row r="657" spans="16:16" ht="15.75" customHeight="1" x14ac:dyDescent="0.15">
      <c r="P657" s="85"/>
    </row>
    <row r="658" spans="16:16" ht="15.75" customHeight="1" x14ac:dyDescent="0.15">
      <c r="P658" s="85"/>
    </row>
    <row r="659" spans="16:16" ht="15.75" customHeight="1" x14ac:dyDescent="0.15">
      <c r="P659" s="85"/>
    </row>
    <row r="660" spans="16:16" ht="15.75" customHeight="1" x14ac:dyDescent="0.15">
      <c r="P660" s="85"/>
    </row>
    <row r="661" spans="16:16" ht="15.75" customHeight="1" x14ac:dyDescent="0.15">
      <c r="P661" s="85"/>
    </row>
    <row r="662" spans="16:16" ht="15.75" customHeight="1" x14ac:dyDescent="0.15">
      <c r="P662" s="85"/>
    </row>
    <row r="663" spans="16:16" ht="15.75" customHeight="1" x14ac:dyDescent="0.15">
      <c r="P663" s="85"/>
    </row>
    <row r="664" spans="16:16" ht="15.75" customHeight="1" x14ac:dyDescent="0.15">
      <c r="P664" s="85"/>
    </row>
    <row r="665" spans="16:16" ht="15.75" customHeight="1" x14ac:dyDescent="0.15">
      <c r="P665" s="85"/>
    </row>
    <row r="666" spans="16:16" ht="15.75" customHeight="1" x14ac:dyDescent="0.15">
      <c r="P666" s="85"/>
    </row>
    <row r="667" spans="16:16" ht="15.75" customHeight="1" x14ac:dyDescent="0.15">
      <c r="P667" s="85"/>
    </row>
    <row r="668" spans="16:16" ht="15.75" customHeight="1" x14ac:dyDescent="0.15">
      <c r="P668" s="85"/>
    </row>
    <row r="669" spans="16:16" ht="15.75" customHeight="1" x14ac:dyDescent="0.15">
      <c r="P669" s="85"/>
    </row>
    <row r="670" spans="16:16" ht="15.75" customHeight="1" x14ac:dyDescent="0.15">
      <c r="P670" s="85"/>
    </row>
    <row r="671" spans="16:16" ht="15.75" customHeight="1" x14ac:dyDescent="0.15">
      <c r="P671" s="85"/>
    </row>
    <row r="672" spans="16:16" ht="15.75" customHeight="1" x14ac:dyDescent="0.15">
      <c r="P672" s="85"/>
    </row>
    <row r="673" spans="16:16" ht="15.75" customHeight="1" x14ac:dyDescent="0.15">
      <c r="P673" s="85"/>
    </row>
    <row r="674" spans="16:16" ht="15.75" customHeight="1" x14ac:dyDescent="0.15">
      <c r="P674" s="85"/>
    </row>
    <row r="675" spans="16:16" ht="15.75" customHeight="1" x14ac:dyDescent="0.15">
      <c r="P675" s="85"/>
    </row>
    <row r="676" spans="16:16" ht="15.75" customHeight="1" x14ac:dyDescent="0.15">
      <c r="P676" s="85"/>
    </row>
    <row r="677" spans="16:16" ht="15.75" customHeight="1" x14ac:dyDescent="0.15">
      <c r="P677" s="85"/>
    </row>
    <row r="678" spans="16:16" ht="15.75" customHeight="1" x14ac:dyDescent="0.15">
      <c r="P678" s="85"/>
    </row>
    <row r="679" spans="16:16" ht="15.75" customHeight="1" x14ac:dyDescent="0.15">
      <c r="P679" s="85"/>
    </row>
    <row r="680" spans="16:16" ht="15.75" customHeight="1" x14ac:dyDescent="0.15">
      <c r="P680" s="85"/>
    </row>
    <row r="681" spans="16:16" ht="15.75" customHeight="1" x14ac:dyDescent="0.15">
      <c r="P681" s="85"/>
    </row>
    <row r="682" spans="16:16" ht="15.75" customHeight="1" x14ac:dyDescent="0.15">
      <c r="P682" s="85"/>
    </row>
    <row r="683" spans="16:16" ht="15.75" customHeight="1" x14ac:dyDescent="0.15">
      <c r="P683" s="85"/>
    </row>
    <row r="684" spans="16:16" ht="15.75" customHeight="1" x14ac:dyDescent="0.15">
      <c r="P684" s="85"/>
    </row>
    <row r="685" spans="16:16" ht="15.75" customHeight="1" x14ac:dyDescent="0.15">
      <c r="P685" s="85"/>
    </row>
    <row r="686" spans="16:16" ht="15.75" customHeight="1" x14ac:dyDescent="0.15">
      <c r="P686" s="85"/>
    </row>
    <row r="687" spans="16:16" ht="15.75" customHeight="1" x14ac:dyDescent="0.15">
      <c r="P687" s="85"/>
    </row>
    <row r="688" spans="16:16" ht="15.75" customHeight="1" x14ac:dyDescent="0.15">
      <c r="P688" s="85"/>
    </row>
    <row r="689" spans="16:16" ht="15.75" customHeight="1" x14ac:dyDescent="0.15">
      <c r="P689" s="85"/>
    </row>
    <row r="690" spans="16:16" ht="15.75" customHeight="1" x14ac:dyDescent="0.15">
      <c r="P690" s="85"/>
    </row>
    <row r="691" spans="16:16" ht="15.75" customHeight="1" x14ac:dyDescent="0.15">
      <c r="P691" s="85"/>
    </row>
    <row r="692" spans="16:16" ht="15.75" customHeight="1" x14ac:dyDescent="0.15">
      <c r="P692" s="85"/>
    </row>
    <row r="693" spans="16:16" ht="15.75" customHeight="1" x14ac:dyDescent="0.15">
      <c r="P693" s="85"/>
    </row>
    <row r="694" spans="16:16" ht="15.75" customHeight="1" x14ac:dyDescent="0.15">
      <c r="P694" s="85"/>
    </row>
    <row r="695" spans="16:16" ht="15.75" customHeight="1" x14ac:dyDescent="0.15">
      <c r="P695" s="85"/>
    </row>
    <row r="696" spans="16:16" ht="15.75" customHeight="1" x14ac:dyDescent="0.15">
      <c r="P696" s="85"/>
    </row>
    <row r="697" spans="16:16" ht="15.75" customHeight="1" x14ac:dyDescent="0.15">
      <c r="P697" s="85"/>
    </row>
    <row r="698" spans="16:16" ht="15.75" customHeight="1" x14ac:dyDescent="0.15">
      <c r="P698" s="85"/>
    </row>
    <row r="699" spans="16:16" ht="15.75" customHeight="1" x14ac:dyDescent="0.15">
      <c r="P699" s="85"/>
    </row>
    <row r="700" spans="16:16" ht="15.75" customHeight="1" x14ac:dyDescent="0.15">
      <c r="P700" s="85"/>
    </row>
    <row r="701" spans="16:16" ht="15.75" customHeight="1" x14ac:dyDescent="0.15">
      <c r="P701" s="85"/>
    </row>
    <row r="702" spans="16:16" ht="15.75" customHeight="1" x14ac:dyDescent="0.15">
      <c r="P702" s="85"/>
    </row>
    <row r="703" spans="16:16" ht="15.75" customHeight="1" x14ac:dyDescent="0.15">
      <c r="P703" s="85"/>
    </row>
    <row r="704" spans="16:16" ht="15.75" customHeight="1" x14ac:dyDescent="0.15">
      <c r="P704" s="85"/>
    </row>
    <row r="705" spans="16:16" ht="15.75" customHeight="1" x14ac:dyDescent="0.15">
      <c r="P705" s="85"/>
    </row>
    <row r="706" spans="16:16" ht="15.75" customHeight="1" x14ac:dyDescent="0.15">
      <c r="P706" s="85"/>
    </row>
    <row r="707" spans="16:16" ht="15.75" customHeight="1" x14ac:dyDescent="0.15">
      <c r="P707" s="85"/>
    </row>
    <row r="708" spans="16:16" ht="15.75" customHeight="1" x14ac:dyDescent="0.15">
      <c r="P708" s="85"/>
    </row>
    <row r="709" spans="16:16" ht="15.75" customHeight="1" x14ac:dyDescent="0.15">
      <c r="P709" s="85"/>
    </row>
    <row r="710" spans="16:16" ht="15.75" customHeight="1" x14ac:dyDescent="0.15">
      <c r="P710" s="85"/>
    </row>
    <row r="711" spans="16:16" ht="15.75" customHeight="1" x14ac:dyDescent="0.15">
      <c r="P711" s="85"/>
    </row>
    <row r="712" spans="16:16" ht="15.75" customHeight="1" x14ac:dyDescent="0.15">
      <c r="P712" s="85"/>
    </row>
    <row r="713" spans="16:16" ht="15.75" customHeight="1" x14ac:dyDescent="0.15">
      <c r="P713" s="85"/>
    </row>
    <row r="714" spans="16:16" ht="15.75" customHeight="1" x14ac:dyDescent="0.15">
      <c r="P714" s="85"/>
    </row>
    <row r="715" spans="16:16" ht="15.75" customHeight="1" x14ac:dyDescent="0.15">
      <c r="P715" s="85"/>
    </row>
    <row r="716" spans="16:16" ht="15.75" customHeight="1" x14ac:dyDescent="0.15">
      <c r="P716" s="85"/>
    </row>
    <row r="717" spans="16:16" ht="15.75" customHeight="1" x14ac:dyDescent="0.15">
      <c r="P717" s="85"/>
    </row>
    <row r="718" spans="16:16" ht="15.75" customHeight="1" x14ac:dyDescent="0.15">
      <c r="P718" s="85"/>
    </row>
    <row r="719" spans="16:16" ht="15.75" customHeight="1" x14ac:dyDescent="0.15">
      <c r="P719" s="85"/>
    </row>
    <row r="720" spans="16:16" ht="15.75" customHeight="1" x14ac:dyDescent="0.15">
      <c r="P720" s="85"/>
    </row>
    <row r="721" spans="16:16" ht="15.75" customHeight="1" x14ac:dyDescent="0.15">
      <c r="P721" s="85"/>
    </row>
    <row r="722" spans="16:16" ht="15.75" customHeight="1" x14ac:dyDescent="0.15">
      <c r="P722" s="85"/>
    </row>
    <row r="723" spans="16:16" ht="15.75" customHeight="1" x14ac:dyDescent="0.15">
      <c r="P723" s="85"/>
    </row>
    <row r="724" spans="16:16" ht="15.75" customHeight="1" x14ac:dyDescent="0.15">
      <c r="P724" s="85"/>
    </row>
    <row r="725" spans="16:16" ht="15.75" customHeight="1" x14ac:dyDescent="0.15">
      <c r="P725" s="85"/>
    </row>
    <row r="726" spans="16:16" ht="15.75" customHeight="1" x14ac:dyDescent="0.15">
      <c r="P726" s="85"/>
    </row>
    <row r="727" spans="16:16" ht="15.75" customHeight="1" x14ac:dyDescent="0.15">
      <c r="P727" s="85"/>
    </row>
    <row r="728" spans="16:16" ht="15.75" customHeight="1" x14ac:dyDescent="0.15">
      <c r="P728" s="85"/>
    </row>
    <row r="729" spans="16:16" ht="15.75" customHeight="1" x14ac:dyDescent="0.15">
      <c r="P729" s="85"/>
    </row>
    <row r="730" spans="16:16" ht="15.75" customHeight="1" x14ac:dyDescent="0.15">
      <c r="P730" s="85"/>
    </row>
    <row r="731" spans="16:16" ht="15.75" customHeight="1" x14ac:dyDescent="0.15">
      <c r="P731" s="85"/>
    </row>
    <row r="732" spans="16:16" ht="15.75" customHeight="1" x14ac:dyDescent="0.15">
      <c r="P732" s="85"/>
    </row>
    <row r="733" spans="16:16" ht="15.75" customHeight="1" x14ac:dyDescent="0.15">
      <c r="P733" s="85"/>
    </row>
    <row r="734" spans="16:16" ht="15.75" customHeight="1" x14ac:dyDescent="0.15">
      <c r="P734" s="85"/>
    </row>
    <row r="735" spans="16:16" ht="15.75" customHeight="1" x14ac:dyDescent="0.15">
      <c r="P735" s="85"/>
    </row>
    <row r="736" spans="16:16" ht="15.75" customHeight="1" x14ac:dyDescent="0.15">
      <c r="P736" s="85"/>
    </row>
    <row r="737" spans="16:16" ht="15.75" customHeight="1" x14ac:dyDescent="0.15">
      <c r="P737" s="85"/>
    </row>
    <row r="738" spans="16:16" ht="15.75" customHeight="1" x14ac:dyDescent="0.15">
      <c r="P738" s="85"/>
    </row>
    <row r="739" spans="16:16" ht="15.75" customHeight="1" x14ac:dyDescent="0.15">
      <c r="P739" s="85"/>
    </row>
    <row r="740" spans="16:16" ht="15.75" customHeight="1" x14ac:dyDescent="0.15">
      <c r="P740" s="85"/>
    </row>
    <row r="741" spans="16:16" ht="15.75" customHeight="1" x14ac:dyDescent="0.15">
      <c r="P741" s="85"/>
    </row>
    <row r="742" spans="16:16" ht="15.75" customHeight="1" x14ac:dyDescent="0.15">
      <c r="P742" s="85"/>
    </row>
    <row r="743" spans="16:16" ht="15.75" customHeight="1" x14ac:dyDescent="0.15">
      <c r="P743" s="85"/>
    </row>
    <row r="744" spans="16:16" ht="15.75" customHeight="1" x14ac:dyDescent="0.15">
      <c r="P744" s="85"/>
    </row>
    <row r="745" spans="16:16" ht="15.75" customHeight="1" x14ac:dyDescent="0.15">
      <c r="P745" s="85"/>
    </row>
    <row r="746" spans="16:16" ht="15.75" customHeight="1" x14ac:dyDescent="0.15">
      <c r="P746" s="85"/>
    </row>
    <row r="747" spans="16:16" ht="15.75" customHeight="1" x14ac:dyDescent="0.15">
      <c r="P747" s="85"/>
    </row>
    <row r="748" spans="16:16" ht="15.75" customHeight="1" x14ac:dyDescent="0.15">
      <c r="P748" s="85"/>
    </row>
    <row r="749" spans="16:16" ht="15.75" customHeight="1" x14ac:dyDescent="0.15">
      <c r="P749" s="85"/>
    </row>
    <row r="750" spans="16:16" ht="15.75" customHeight="1" x14ac:dyDescent="0.15">
      <c r="P750" s="85"/>
    </row>
    <row r="751" spans="16:16" ht="15.75" customHeight="1" x14ac:dyDescent="0.15">
      <c r="P751" s="85"/>
    </row>
    <row r="752" spans="16:16" ht="15.75" customHeight="1" x14ac:dyDescent="0.15">
      <c r="P752" s="85"/>
    </row>
    <row r="753" spans="16:16" ht="15.75" customHeight="1" x14ac:dyDescent="0.15">
      <c r="P753" s="85"/>
    </row>
    <row r="754" spans="16:16" ht="15.75" customHeight="1" x14ac:dyDescent="0.15">
      <c r="P754" s="85"/>
    </row>
    <row r="755" spans="16:16" ht="15.75" customHeight="1" x14ac:dyDescent="0.15">
      <c r="P755" s="85"/>
    </row>
    <row r="756" spans="16:16" ht="15.75" customHeight="1" x14ac:dyDescent="0.15">
      <c r="P756" s="85"/>
    </row>
    <row r="757" spans="16:16" ht="15.75" customHeight="1" x14ac:dyDescent="0.15">
      <c r="P757" s="85"/>
    </row>
    <row r="758" spans="16:16" ht="15.75" customHeight="1" x14ac:dyDescent="0.15">
      <c r="P758" s="85"/>
    </row>
    <row r="759" spans="16:16" ht="15.75" customHeight="1" x14ac:dyDescent="0.15">
      <c r="P759" s="85"/>
    </row>
    <row r="760" spans="16:16" ht="15.75" customHeight="1" x14ac:dyDescent="0.15">
      <c r="P760" s="85"/>
    </row>
    <row r="761" spans="16:16" ht="15.75" customHeight="1" x14ac:dyDescent="0.15">
      <c r="P761" s="85"/>
    </row>
    <row r="762" spans="16:16" ht="15.75" customHeight="1" x14ac:dyDescent="0.15">
      <c r="P762" s="85"/>
    </row>
    <row r="763" spans="16:16" ht="15.75" customHeight="1" x14ac:dyDescent="0.15">
      <c r="P763" s="85"/>
    </row>
    <row r="764" spans="16:16" ht="15.75" customHeight="1" x14ac:dyDescent="0.15">
      <c r="P764" s="85"/>
    </row>
    <row r="765" spans="16:16" ht="15.75" customHeight="1" x14ac:dyDescent="0.15">
      <c r="P765" s="85"/>
    </row>
    <row r="766" spans="16:16" ht="15.75" customHeight="1" x14ac:dyDescent="0.15">
      <c r="P766" s="85"/>
    </row>
    <row r="767" spans="16:16" ht="15.75" customHeight="1" x14ac:dyDescent="0.15">
      <c r="P767" s="85"/>
    </row>
    <row r="768" spans="16:16" ht="15.75" customHeight="1" x14ac:dyDescent="0.15">
      <c r="P768" s="85"/>
    </row>
    <row r="769" spans="16:16" ht="15.75" customHeight="1" x14ac:dyDescent="0.15">
      <c r="P769" s="85"/>
    </row>
    <row r="770" spans="16:16" ht="15.75" customHeight="1" x14ac:dyDescent="0.15">
      <c r="P770" s="85"/>
    </row>
    <row r="771" spans="16:16" ht="15.75" customHeight="1" x14ac:dyDescent="0.15">
      <c r="P771" s="85"/>
    </row>
    <row r="772" spans="16:16" ht="15.75" customHeight="1" x14ac:dyDescent="0.15">
      <c r="P772" s="85"/>
    </row>
    <row r="773" spans="16:16" ht="15.75" customHeight="1" x14ac:dyDescent="0.15">
      <c r="P773" s="85"/>
    </row>
    <row r="774" spans="16:16" ht="15.75" customHeight="1" x14ac:dyDescent="0.15">
      <c r="P774" s="85"/>
    </row>
    <row r="775" spans="16:16" ht="15.75" customHeight="1" x14ac:dyDescent="0.15">
      <c r="P775" s="85"/>
    </row>
    <row r="776" spans="16:16" ht="15.75" customHeight="1" x14ac:dyDescent="0.15">
      <c r="P776" s="85"/>
    </row>
    <row r="777" spans="16:16" ht="15.75" customHeight="1" x14ac:dyDescent="0.15">
      <c r="P777" s="85"/>
    </row>
    <row r="778" spans="16:16" ht="15.75" customHeight="1" x14ac:dyDescent="0.15">
      <c r="P778" s="85"/>
    </row>
    <row r="779" spans="16:16" ht="15.75" customHeight="1" x14ac:dyDescent="0.15">
      <c r="P779" s="85"/>
    </row>
    <row r="780" spans="16:16" ht="15.75" customHeight="1" x14ac:dyDescent="0.15">
      <c r="P780" s="85"/>
    </row>
    <row r="781" spans="16:16" ht="15.75" customHeight="1" x14ac:dyDescent="0.15">
      <c r="P781" s="85"/>
    </row>
    <row r="782" spans="16:16" ht="15.75" customHeight="1" x14ac:dyDescent="0.15">
      <c r="P782" s="85"/>
    </row>
    <row r="783" spans="16:16" ht="15.75" customHeight="1" x14ac:dyDescent="0.15">
      <c r="P783" s="85"/>
    </row>
    <row r="784" spans="16:16" ht="15.75" customHeight="1" x14ac:dyDescent="0.15">
      <c r="P784" s="85"/>
    </row>
    <row r="785" spans="16:16" ht="15.75" customHeight="1" x14ac:dyDescent="0.15">
      <c r="P785" s="85"/>
    </row>
    <row r="786" spans="16:16" ht="15.75" customHeight="1" x14ac:dyDescent="0.15">
      <c r="P786" s="85"/>
    </row>
    <row r="787" spans="16:16" ht="15.75" customHeight="1" x14ac:dyDescent="0.15">
      <c r="P787" s="85"/>
    </row>
    <row r="788" spans="16:16" ht="15.75" customHeight="1" x14ac:dyDescent="0.15">
      <c r="P788" s="85"/>
    </row>
    <row r="789" spans="16:16" ht="15.75" customHeight="1" x14ac:dyDescent="0.15">
      <c r="P789" s="85"/>
    </row>
    <row r="790" spans="16:16" ht="15.75" customHeight="1" x14ac:dyDescent="0.15">
      <c r="P790" s="85"/>
    </row>
    <row r="791" spans="16:16" ht="15.75" customHeight="1" x14ac:dyDescent="0.15">
      <c r="P791" s="85"/>
    </row>
    <row r="792" spans="16:16" ht="15.75" customHeight="1" x14ac:dyDescent="0.15">
      <c r="P792" s="85"/>
    </row>
    <row r="793" spans="16:16" ht="15.75" customHeight="1" x14ac:dyDescent="0.15">
      <c r="P793" s="85"/>
    </row>
    <row r="794" spans="16:16" ht="15.75" customHeight="1" x14ac:dyDescent="0.15">
      <c r="P794" s="85"/>
    </row>
    <row r="795" spans="16:16" ht="15.75" customHeight="1" x14ac:dyDescent="0.15">
      <c r="P795" s="85"/>
    </row>
    <row r="796" spans="16:16" ht="15.75" customHeight="1" x14ac:dyDescent="0.15">
      <c r="P796" s="85"/>
    </row>
    <row r="797" spans="16:16" ht="15.75" customHeight="1" x14ac:dyDescent="0.15">
      <c r="P797" s="85"/>
    </row>
    <row r="798" spans="16:16" ht="15.75" customHeight="1" x14ac:dyDescent="0.15">
      <c r="P798" s="85"/>
    </row>
    <row r="799" spans="16:16" ht="15.75" customHeight="1" x14ac:dyDescent="0.15">
      <c r="P799" s="85"/>
    </row>
    <row r="800" spans="16:16" ht="15.75" customHeight="1" x14ac:dyDescent="0.15">
      <c r="P800" s="85"/>
    </row>
    <row r="801" spans="16:16" ht="15.75" customHeight="1" x14ac:dyDescent="0.15">
      <c r="P801" s="85"/>
    </row>
    <row r="802" spans="16:16" ht="15.75" customHeight="1" x14ac:dyDescent="0.15">
      <c r="P802" s="85"/>
    </row>
    <row r="803" spans="16:16" ht="15.75" customHeight="1" x14ac:dyDescent="0.15">
      <c r="P803" s="85"/>
    </row>
    <row r="804" spans="16:16" ht="15.75" customHeight="1" x14ac:dyDescent="0.15">
      <c r="P804" s="85"/>
    </row>
    <row r="805" spans="16:16" ht="15.75" customHeight="1" x14ac:dyDescent="0.15">
      <c r="P805" s="85"/>
    </row>
    <row r="806" spans="16:16" ht="15.75" customHeight="1" x14ac:dyDescent="0.15">
      <c r="P806" s="85"/>
    </row>
    <row r="807" spans="16:16" ht="15.75" customHeight="1" x14ac:dyDescent="0.15">
      <c r="P807" s="85"/>
    </row>
    <row r="808" spans="16:16" ht="15.75" customHeight="1" x14ac:dyDescent="0.15">
      <c r="P808" s="85"/>
    </row>
    <row r="809" spans="16:16" ht="15.75" customHeight="1" x14ac:dyDescent="0.15">
      <c r="P809" s="85"/>
    </row>
    <row r="810" spans="16:16" ht="15.75" customHeight="1" x14ac:dyDescent="0.15">
      <c r="P810" s="85"/>
    </row>
    <row r="811" spans="16:16" ht="15.75" customHeight="1" x14ac:dyDescent="0.15">
      <c r="P811" s="85"/>
    </row>
    <row r="812" spans="16:16" ht="15.75" customHeight="1" x14ac:dyDescent="0.15">
      <c r="P812" s="85"/>
    </row>
    <row r="813" spans="16:16" ht="15.75" customHeight="1" x14ac:dyDescent="0.15">
      <c r="P813" s="85"/>
    </row>
    <row r="814" spans="16:16" ht="15.75" customHeight="1" x14ac:dyDescent="0.15">
      <c r="P814" s="85"/>
    </row>
    <row r="815" spans="16:16" ht="15.75" customHeight="1" x14ac:dyDescent="0.15">
      <c r="P815" s="85"/>
    </row>
    <row r="816" spans="16:16" ht="15.75" customHeight="1" x14ac:dyDescent="0.15">
      <c r="P816" s="85"/>
    </row>
    <row r="817" spans="16:16" ht="15.75" customHeight="1" x14ac:dyDescent="0.15">
      <c r="P817" s="85"/>
    </row>
    <row r="818" spans="16:16" ht="15.75" customHeight="1" x14ac:dyDescent="0.15">
      <c r="P818" s="85"/>
    </row>
    <row r="819" spans="16:16" ht="15.75" customHeight="1" x14ac:dyDescent="0.15">
      <c r="P819" s="85"/>
    </row>
    <row r="820" spans="16:16" ht="15.75" customHeight="1" x14ac:dyDescent="0.15">
      <c r="P820" s="85"/>
    </row>
    <row r="821" spans="16:16" ht="15.75" customHeight="1" x14ac:dyDescent="0.15">
      <c r="P821" s="85"/>
    </row>
    <row r="822" spans="16:16" ht="15.75" customHeight="1" x14ac:dyDescent="0.15">
      <c r="P822" s="85"/>
    </row>
    <row r="823" spans="16:16" ht="15.75" customHeight="1" x14ac:dyDescent="0.15">
      <c r="P823" s="85"/>
    </row>
    <row r="824" spans="16:16" ht="15.75" customHeight="1" x14ac:dyDescent="0.15">
      <c r="P824" s="85"/>
    </row>
    <row r="825" spans="16:16" ht="15.75" customHeight="1" x14ac:dyDescent="0.15">
      <c r="P825" s="85"/>
    </row>
    <row r="826" spans="16:16" ht="15.75" customHeight="1" x14ac:dyDescent="0.15">
      <c r="P826" s="85"/>
    </row>
    <row r="827" spans="16:16" ht="15.75" customHeight="1" x14ac:dyDescent="0.15">
      <c r="P827" s="85"/>
    </row>
    <row r="828" spans="16:16" ht="15.75" customHeight="1" x14ac:dyDescent="0.15">
      <c r="P828" s="85"/>
    </row>
    <row r="829" spans="16:16" ht="15.75" customHeight="1" x14ac:dyDescent="0.15">
      <c r="P829" s="85"/>
    </row>
    <row r="830" spans="16:16" ht="15.75" customHeight="1" x14ac:dyDescent="0.15">
      <c r="P830" s="85"/>
    </row>
    <row r="831" spans="16:16" ht="15.75" customHeight="1" x14ac:dyDescent="0.15">
      <c r="P831" s="85"/>
    </row>
    <row r="832" spans="16:16" ht="15.75" customHeight="1" x14ac:dyDescent="0.15">
      <c r="P832" s="85"/>
    </row>
    <row r="833" spans="16:16" ht="15.75" customHeight="1" x14ac:dyDescent="0.15">
      <c r="P833" s="85"/>
    </row>
    <row r="834" spans="16:16" ht="15.75" customHeight="1" x14ac:dyDescent="0.15">
      <c r="P834" s="85"/>
    </row>
    <row r="835" spans="16:16" ht="15.75" customHeight="1" x14ac:dyDescent="0.15">
      <c r="P835" s="85"/>
    </row>
    <row r="836" spans="16:16" ht="15.75" customHeight="1" x14ac:dyDescent="0.15">
      <c r="P836" s="85"/>
    </row>
    <row r="837" spans="16:16" ht="15.75" customHeight="1" x14ac:dyDescent="0.15">
      <c r="P837" s="85"/>
    </row>
    <row r="838" spans="16:16" ht="15.75" customHeight="1" x14ac:dyDescent="0.15">
      <c r="P838" s="85"/>
    </row>
    <row r="839" spans="16:16" ht="15.75" customHeight="1" x14ac:dyDescent="0.15">
      <c r="P839" s="85"/>
    </row>
    <row r="840" spans="16:16" ht="15.75" customHeight="1" x14ac:dyDescent="0.15">
      <c r="P840" s="85"/>
    </row>
    <row r="841" spans="16:16" ht="15.75" customHeight="1" x14ac:dyDescent="0.15">
      <c r="P841" s="85"/>
    </row>
    <row r="842" spans="16:16" ht="15.75" customHeight="1" x14ac:dyDescent="0.15">
      <c r="P842" s="85"/>
    </row>
    <row r="843" spans="16:16" ht="15.75" customHeight="1" x14ac:dyDescent="0.15">
      <c r="P843" s="85"/>
    </row>
    <row r="844" spans="16:16" ht="15.75" customHeight="1" x14ac:dyDescent="0.15">
      <c r="P844" s="85"/>
    </row>
    <row r="845" spans="16:16" ht="15.75" customHeight="1" x14ac:dyDescent="0.15">
      <c r="P845" s="85"/>
    </row>
    <row r="846" spans="16:16" ht="15.75" customHeight="1" x14ac:dyDescent="0.15">
      <c r="P846" s="85"/>
    </row>
    <row r="847" spans="16:16" ht="15.75" customHeight="1" x14ac:dyDescent="0.15">
      <c r="P847" s="85"/>
    </row>
    <row r="848" spans="16:16" ht="15.75" customHeight="1" x14ac:dyDescent="0.15">
      <c r="P848" s="85"/>
    </row>
    <row r="849" spans="16:16" ht="15.75" customHeight="1" x14ac:dyDescent="0.15">
      <c r="P849" s="85"/>
    </row>
    <row r="850" spans="16:16" ht="15.75" customHeight="1" x14ac:dyDescent="0.15">
      <c r="P850" s="85"/>
    </row>
    <row r="851" spans="16:16" ht="15.75" customHeight="1" x14ac:dyDescent="0.15">
      <c r="P851" s="85"/>
    </row>
    <row r="852" spans="16:16" ht="15.75" customHeight="1" x14ac:dyDescent="0.15">
      <c r="P852" s="85"/>
    </row>
    <row r="853" spans="16:16" ht="15.75" customHeight="1" x14ac:dyDescent="0.15">
      <c r="P853" s="85"/>
    </row>
    <row r="854" spans="16:16" ht="15.75" customHeight="1" x14ac:dyDescent="0.15">
      <c r="P854" s="85"/>
    </row>
    <row r="855" spans="16:16" ht="15.75" customHeight="1" x14ac:dyDescent="0.15">
      <c r="P855" s="85"/>
    </row>
    <row r="856" spans="16:16" ht="15.75" customHeight="1" x14ac:dyDescent="0.15">
      <c r="P856" s="85"/>
    </row>
    <row r="857" spans="16:16" ht="15.75" customHeight="1" x14ac:dyDescent="0.15">
      <c r="P857" s="85"/>
    </row>
    <row r="858" spans="16:16" ht="15.75" customHeight="1" x14ac:dyDescent="0.15">
      <c r="P858" s="85"/>
    </row>
    <row r="859" spans="16:16" ht="15.75" customHeight="1" x14ac:dyDescent="0.15">
      <c r="P859" s="85"/>
    </row>
    <row r="860" spans="16:16" ht="15.75" customHeight="1" x14ac:dyDescent="0.15">
      <c r="P860" s="85"/>
    </row>
    <row r="861" spans="16:16" ht="15.75" customHeight="1" x14ac:dyDescent="0.15">
      <c r="P861" s="85"/>
    </row>
    <row r="862" spans="16:16" ht="15.75" customHeight="1" x14ac:dyDescent="0.15">
      <c r="P862" s="85"/>
    </row>
    <row r="863" spans="16:16" ht="15.75" customHeight="1" x14ac:dyDescent="0.15">
      <c r="P863" s="85"/>
    </row>
    <row r="864" spans="16:16" ht="15.75" customHeight="1" x14ac:dyDescent="0.15">
      <c r="P864" s="85"/>
    </row>
    <row r="865" spans="16:16" ht="15.75" customHeight="1" x14ac:dyDescent="0.15">
      <c r="P865" s="85"/>
    </row>
    <row r="866" spans="16:16" ht="15.75" customHeight="1" x14ac:dyDescent="0.15">
      <c r="P866" s="85"/>
    </row>
    <row r="867" spans="16:16" ht="15.75" customHeight="1" x14ac:dyDescent="0.15">
      <c r="P867" s="85"/>
    </row>
    <row r="868" spans="16:16" ht="15.75" customHeight="1" x14ac:dyDescent="0.15">
      <c r="P868" s="85"/>
    </row>
    <row r="869" spans="16:16" ht="15.75" customHeight="1" x14ac:dyDescent="0.15">
      <c r="P869" s="85"/>
    </row>
    <row r="870" spans="16:16" ht="15.75" customHeight="1" x14ac:dyDescent="0.15">
      <c r="P870" s="85"/>
    </row>
    <row r="871" spans="16:16" ht="15.75" customHeight="1" x14ac:dyDescent="0.15">
      <c r="P871" s="85"/>
    </row>
    <row r="872" spans="16:16" ht="15.75" customHeight="1" x14ac:dyDescent="0.15">
      <c r="P872" s="85"/>
    </row>
    <row r="873" spans="16:16" ht="15.75" customHeight="1" x14ac:dyDescent="0.15">
      <c r="P873" s="85"/>
    </row>
    <row r="874" spans="16:16" ht="15.75" customHeight="1" x14ac:dyDescent="0.15">
      <c r="P874" s="85"/>
    </row>
    <row r="875" spans="16:16" ht="15.75" customHeight="1" x14ac:dyDescent="0.15">
      <c r="P875" s="85"/>
    </row>
    <row r="876" spans="16:16" ht="15.75" customHeight="1" x14ac:dyDescent="0.15">
      <c r="P876" s="85"/>
    </row>
    <row r="877" spans="16:16" ht="15.75" customHeight="1" x14ac:dyDescent="0.15">
      <c r="P877" s="85"/>
    </row>
    <row r="878" spans="16:16" ht="15.75" customHeight="1" x14ac:dyDescent="0.15">
      <c r="P878" s="85"/>
    </row>
    <row r="879" spans="16:16" ht="15.75" customHeight="1" x14ac:dyDescent="0.15">
      <c r="P879" s="85"/>
    </row>
    <row r="880" spans="16:16" ht="15.75" customHeight="1" x14ac:dyDescent="0.15">
      <c r="P880" s="85"/>
    </row>
    <row r="881" spans="16:16" ht="15.75" customHeight="1" x14ac:dyDescent="0.15">
      <c r="P881" s="85"/>
    </row>
    <row r="882" spans="16:16" ht="15.75" customHeight="1" x14ac:dyDescent="0.15">
      <c r="P882" s="85"/>
    </row>
    <row r="883" spans="16:16" ht="15.75" customHeight="1" x14ac:dyDescent="0.15">
      <c r="P883" s="85"/>
    </row>
    <row r="884" spans="16:16" ht="15.75" customHeight="1" x14ac:dyDescent="0.15">
      <c r="P884" s="85"/>
    </row>
    <row r="885" spans="16:16" ht="15.75" customHeight="1" x14ac:dyDescent="0.15">
      <c r="P885" s="85"/>
    </row>
    <row r="886" spans="16:16" ht="15.75" customHeight="1" x14ac:dyDescent="0.15">
      <c r="P886" s="85"/>
    </row>
    <row r="887" spans="16:16" ht="15.75" customHeight="1" x14ac:dyDescent="0.15">
      <c r="P887" s="85"/>
    </row>
    <row r="888" spans="16:16" ht="15.75" customHeight="1" x14ac:dyDescent="0.15">
      <c r="P888" s="85"/>
    </row>
    <row r="889" spans="16:16" ht="15.75" customHeight="1" x14ac:dyDescent="0.15">
      <c r="P889" s="85"/>
    </row>
    <row r="890" spans="16:16" ht="15.75" customHeight="1" x14ac:dyDescent="0.15">
      <c r="P890" s="85"/>
    </row>
    <row r="891" spans="16:16" ht="15.75" customHeight="1" x14ac:dyDescent="0.15">
      <c r="P891" s="85"/>
    </row>
    <row r="892" spans="16:16" ht="15.75" customHeight="1" x14ac:dyDescent="0.15">
      <c r="P892" s="85"/>
    </row>
    <row r="893" spans="16:16" ht="15.75" customHeight="1" x14ac:dyDescent="0.15">
      <c r="P893" s="85"/>
    </row>
    <row r="894" spans="16:16" ht="15.75" customHeight="1" x14ac:dyDescent="0.15">
      <c r="P894" s="85"/>
    </row>
    <row r="895" spans="16:16" ht="15.75" customHeight="1" x14ac:dyDescent="0.15">
      <c r="P895" s="85"/>
    </row>
    <row r="896" spans="16:16" ht="15.75" customHeight="1" x14ac:dyDescent="0.15">
      <c r="P896" s="85"/>
    </row>
    <row r="897" spans="16:16" ht="15.75" customHeight="1" x14ac:dyDescent="0.15">
      <c r="P897" s="85"/>
    </row>
    <row r="898" spans="16:16" ht="15.75" customHeight="1" x14ac:dyDescent="0.15">
      <c r="P898" s="85"/>
    </row>
    <row r="899" spans="16:16" ht="15.75" customHeight="1" x14ac:dyDescent="0.15">
      <c r="P899" s="85"/>
    </row>
    <row r="900" spans="16:16" ht="15.75" customHeight="1" x14ac:dyDescent="0.15">
      <c r="P900" s="85"/>
    </row>
    <row r="901" spans="16:16" ht="15.75" customHeight="1" x14ac:dyDescent="0.15">
      <c r="P901" s="85"/>
    </row>
    <row r="902" spans="16:16" ht="15.75" customHeight="1" x14ac:dyDescent="0.15">
      <c r="P902" s="85"/>
    </row>
    <row r="903" spans="16:16" ht="15.75" customHeight="1" x14ac:dyDescent="0.15">
      <c r="P903" s="85"/>
    </row>
    <row r="904" spans="16:16" ht="15.75" customHeight="1" x14ac:dyDescent="0.15">
      <c r="P904" s="85"/>
    </row>
    <row r="905" spans="16:16" ht="15.75" customHeight="1" x14ac:dyDescent="0.15">
      <c r="P905" s="85"/>
    </row>
    <row r="906" spans="16:16" ht="15.75" customHeight="1" x14ac:dyDescent="0.15">
      <c r="P906" s="85"/>
    </row>
    <row r="907" spans="16:16" ht="15.75" customHeight="1" x14ac:dyDescent="0.15">
      <c r="P907" s="85"/>
    </row>
    <row r="908" spans="16:16" ht="15.75" customHeight="1" x14ac:dyDescent="0.15">
      <c r="P908" s="85"/>
    </row>
    <row r="909" spans="16:16" ht="15.75" customHeight="1" x14ac:dyDescent="0.15">
      <c r="P909" s="85"/>
    </row>
    <row r="910" spans="16:16" ht="15.75" customHeight="1" x14ac:dyDescent="0.15">
      <c r="P910" s="85"/>
    </row>
    <row r="911" spans="16:16" ht="15.75" customHeight="1" x14ac:dyDescent="0.15">
      <c r="P911" s="85"/>
    </row>
    <row r="912" spans="16:16" ht="15.75" customHeight="1" x14ac:dyDescent="0.15">
      <c r="P912" s="85"/>
    </row>
    <row r="913" spans="16:16" ht="15.75" customHeight="1" x14ac:dyDescent="0.15">
      <c r="P913" s="85"/>
    </row>
    <row r="914" spans="16:16" ht="15.75" customHeight="1" x14ac:dyDescent="0.15">
      <c r="P914" s="85"/>
    </row>
    <row r="915" spans="16:16" ht="15.75" customHeight="1" x14ac:dyDescent="0.15">
      <c r="P915" s="85"/>
    </row>
    <row r="916" spans="16:16" ht="15.75" customHeight="1" x14ac:dyDescent="0.15">
      <c r="P916" s="85"/>
    </row>
    <row r="917" spans="16:16" ht="15.75" customHeight="1" x14ac:dyDescent="0.15">
      <c r="P917" s="85"/>
    </row>
    <row r="918" spans="16:16" ht="15.75" customHeight="1" x14ac:dyDescent="0.15">
      <c r="P918" s="85"/>
    </row>
    <row r="919" spans="16:16" ht="15.75" customHeight="1" x14ac:dyDescent="0.15">
      <c r="P919" s="85"/>
    </row>
    <row r="920" spans="16:16" ht="15.75" customHeight="1" x14ac:dyDescent="0.15">
      <c r="P920" s="85"/>
    </row>
    <row r="921" spans="16:16" ht="15.75" customHeight="1" x14ac:dyDescent="0.15">
      <c r="P921" s="85"/>
    </row>
    <row r="922" spans="16:16" ht="15.75" customHeight="1" x14ac:dyDescent="0.15">
      <c r="P922" s="85"/>
    </row>
    <row r="923" spans="16:16" ht="15.75" customHeight="1" x14ac:dyDescent="0.15">
      <c r="P923" s="85"/>
    </row>
    <row r="924" spans="16:16" ht="15.75" customHeight="1" x14ac:dyDescent="0.15">
      <c r="P924" s="85"/>
    </row>
    <row r="925" spans="16:16" ht="15.75" customHeight="1" x14ac:dyDescent="0.15">
      <c r="P925" s="85"/>
    </row>
    <row r="926" spans="16:16" ht="15.75" customHeight="1" x14ac:dyDescent="0.15">
      <c r="P926" s="85"/>
    </row>
    <row r="927" spans="16:16" ht="15.75" customHeight="1" x14ac:dyDescent="0.15">
      <c r="P927" s="85"/>
    </row>
    <row r="928" spans="16:16" ht="15.75" customHeight="1" x14ac:dyDescent="0.15">
      <c r="P928" s="85"/>
    </row>
    <row r="929" spans="16:16" ht="15.75" customHeight="1" x14ac:dyDescent="0.15">
      <c r="P929" s="85"/>
    </row>
    <row r="930" spans="16:16" ht="15.75" customHeight="1" x14ac:dyDescent="0.15">
      <c r="P930" s="85"/>
    </row>
    <row r="931" spans="16:16" ht="15.75" customHeight="1" x14ac:dyDescent="0.15">
      <c r="P931" s="85"/>
    </row>
    <row r="932" spans="16:16" ht="15.75" customHeight="1" x14ac:dyDescent="0.15">
      <c r="P932" s="85"/>
    </row>
    <row r="933" spans="16:16" ht="15.75" customHeight="1" x14ac:dyDescent="0.15">
      <c r="P933" s="85"/>
    </row>
    <row r="934" spans="16:16" ht="15.75" customHeight="1" x14ac:dyDescent="0.15">
      <c r="P934" s="85"/>
    </row>
    <row r="935" spans="16:16" ht="15.75" customHeight="1" x14ac:dyDescent="0.15">
      <c r="P935" s="85"/>
    </row>
    <row r="936" spans="16:16" ht="15.75" customHeight="1" x14ac:dyDescent="0.15">
      <c r="P936" s="85"/>
    </row>
    <row r="937" spans="16:16" ht="15.75" customHeight="1" x14ac:dyDescent="0.15">
      <c r="P937" s="85"/>
    </row>
    <row r="938" spans="16:16" ht="15.75" customHeight="1" x14ac:dyDescent="0.15">
      <c r="P938" s="85"/>
    </row>
    <row r="939" spans="16:16" ht="15.75" customHeight="1" x14ac:dyDescent="0.15">
      <c r="P939" s="85"/>
    </row>
    <row r="940" spans="16:16" ht="15.75" customHeight="1" x14ac:dyDescent="0.15">
      <c r="P940" s="85"/>
    </row>
    <row r="941" spans="16:16" ht="15.75" customHeight="1" x14ac:dyDescent="0.15">
      <c r="P941" s="85"/>
    </row>
    <row r="942" spans="16:16" ht="15.75" customHeight="1" x14ac:dyDescent="0.15">
      <c r="P942" s="85"/>
    </row>
    <row r="943" spans="16:16" ht="15.75" customHeight="1" x14ac:dyDescent="0.15">
      <c r="P943" s="85"/>
    </row>
    <row r="944" spans="16:16" ht="15.75" customHeight="1" x14ac:dyDescent="0.15">
      <c r="P944" s="85"/>
    </row>
    <row r="945" spans="16:16" ht="15.75" customHeight="1" x14ac:dyDescent="0.15">
      <c r="P945" s="85"/>
    </row>
    <row r="946" spans="16:16" ht="15.75" customHeight="1" x14ac:dyDescent="0.15">
      <c r="P946" s="85"/>
    </row>
    <row r="947" spans="16:16" ht="15.75" customHeight="1" x14ac:dyDescent="0.15">
      <c r="P947" s="85"/>
    </row>
    <row r="948" spans="16:16" ht="15.75" customHeight="1" x14ac:dyDescent="0.15">
      <c r="P948" s="85"/>
    </row>
    <row r="949" spans="16:16" ht="15.75" customHeight="1" x14ac:dyDescent="0.15">
      <c r="P949" s="85"/>
    </row>
    <row r="950" spans="16:16" ht="15.75" customHeight="1" x14ac:dyDescent="0.15">
      <c r="P950" s="85"/>
    </row>
    <row r="951" spans="16:16" ht="15.75" customHeight="1" x14ac:dyDescent="0.15">
      <c r="P951" s="85"/>
    </row>
    <row r="952" spans="16:16" ht="15.75" customHeight="1" x14ac:dyDescent="0.15">
      <c r="P952" s="85"/>
    </row>
    <row r="953" spans="16:16" ht="15.75" customHeight="1" x14ac:dyDescent="0.15">
      <c r="P953" s="85"/>
    </row>
    <row r="954" spans="16:16" ht="15.75" customHeight="1" x14ac:dyDescent="0.15">
      <c r="P954" s="85"/>
    </row>
    <row r="955" spans="16:16" ht="15.75" customHeight="1" x14ac:dyDescent="0.15">
      <c r="P955" s="85"/>
    </row>
    <row r="956" spans="16:16" ht="15.75" customHeight="1" x14ac:dyDescent="0.15">
      <c r="P956" s="85"/>
    </row>
    <row r="957" spans="16:16" ht="15.75" customHeight="1" x14ac:dyDescent="0.15">
      <c r="P957" s="85"/>
    </row>
    <row r="958" spans="16:16" ht="15.75" customHeight="1" x14ac:dyDescent="0.15">
      <c r="P958" s="85"/>
    </row>
    <row r="959" spans="16:16" ht="15.75" customHeight="1" x14ac:dyDescent="0.15">
      <c r="P959" s="85"/>
    </row>
    <row r="960" spans="16:16" ht="15.75" customHeight="1" x14ac:dyDescent="0.15">
      <c r="P960" s="85"/>
    </row>
    <row r="961" spans="16:16" ht="15.75" customHeight="1" x14ac:dyDescent="0.15">
      <c r="P961" s="85"/>
    </row>
    <row r="962" spans="16:16" ht="15.75" customHeight="1" x14ac:dyDescent="0.15">
      <c r="P962" s="85"/>
    </row>
    <row r="963" spans="16:16" ht="15.75" customHeight="1" x14ac:dyDescent="0.15">
      <c r="P963" s="85"/>
    </row>
    <row r="964" spans="16:16" ht="15.75" customHeight="1" x14ac:dyDescent="0.15">
      <c r="P964" s="85"/>
    </row>
    <row r="965" spans="16:16" ht="15.75" customHeight="1" x14ac:dyDescent="0.15">
      <c r="P965" s="85"/>
    </row>
    <row r="966" spans="16:16" ht="15.75" customHeight="1" x14ac:dyDescent="0.15">
      <c r="P966" s="85"/>
    </row>
    <row r="967" spans="16:16" ht="15.75" customHeight="1" x14ac:dyDescent="0.15">
      <c r="P967" s="85"/>
    </row>
    <row r="968" spans="16:16" ht="15.75" customHeight="1" x14ac:dyDescent="0.15">
      <c r="P968" s="85"/>
    </row>
    <row r="969" spans="16:16" ht="15.75" customHeight="1" x14ac:dyDescent="0.15">
      <c r="P969" s="85"/>
    </row>
    <row r="970" spans="16:16" ht="15.75" customHeight="1" x14ac:dyDescent="0.15">
      <c r="P970" s="85"/>
    </row>
    <row r="971" spans="16:16" ht="15.75" customHeight="1" x14ac:dyDescent="0.15">
      <c r="P971" s="85"/>
    </row>
    <row r="972" spans="16:16" ht="15.75" customHeight="1" x14ac:dyDescent="0.15">
      <c r="P972" s="85"/>
    </row>
    <row r="973" spans="16:16" ht="15.75" customHeight="1" x14ac:dyDescent="0.15">
      <c r="P973" s="85"/>
    </row>
    <row r="974" spans="16:16" ht="15.75" customHeight="1" x14ac:dyDescent="0.15">
      <c r="P974" s="85"/>
    </row>
    <row r="975" spans="16:16" ht="15.75" customHeight="1" x14ac:dyDescent="0.15">
      <c r="P975" s="85"/>
    </row>
    <row r="976" spans="16:16" ht="15.75" customHeight="1" x14ac:dyDescent="0.15">
      <c r="P976" s="85"/>
    </row>
    <row r="977" spans="16:16" ht="15.75" customHeight="1" x14ac:dyDescent="0.15">
      <c r="P977" s="85"/>
    </row>
    <row r="978" spans="16:16" ht="15.75" customHeight="1" x14ac:dyDescent="0.15">
      <c r="P978" s="85"/>
    </row>
    <row r="979" spans="16:16" ht="15.75" customHeight="1" x14ac:dyDescent="0.15">
      <c r="P979" s="85"/>
    </row>
    <row r="980" spans="16:16" ht="15.75" customHeight="1" x14ac:dyDescent="0.15">
      <c r="P980" s="85"/>
    </row>
    <row r="981" spans="16:16" ht="15.75" customHeight="1" x14ac:dyDescent="0.15">
      <c r="P981" s="85"/>
    </row>
    <row r="982" spans="16:16" ht="15.75" customHeight="1" x14ac:dyDescent="0.15">
      <c r="P982" s="85"/>
    </row>
    <row r="983" spans="16:16" ht="15.75" customHeight="1" x14ac:dyDescent="0.15">
      <c r="P983" s="85"/>
    </row>
    <row r="984" spans="16:16" ht="15.75" customHeight="1" x14ac:dyDescent="0.15">
      <c r="P984" s="85"/>
    </row>
    <row r="985" spans="16:16" ht="15.75" customHeight="1" x14ac:dyDescent="0.15">
      <c r="P985" s="85"/>
    </row>
    <row r="986" spans="16:16" ht="15.75" customHeight="1" x14ac:dyDescent="0.15">
      <c r="P986" s="85"/>
    </row>
    <row r="987" spans="16:16" ht="15.75" customHeight="1" x14ac:dyDescent="0.15">
      <c r="P987" s="85"/>
    </row>
    <row r="988" spans="16:16" ht="15.75" customHeight="1" x14ac:dyDescent="0.15">
      <c r="P988" s="85"/>
    </row>
    <row r="989" spans="16:16" ht="15.75" customHeight="1" x14ac:dyDescent="0.15">
      <c r="P989" s="85"/>
    </row>
    <row r="990" spans="16:16" ht="15.75" customHeight="1" x14ac:dyDescent="0.15">
      <c r="P990" s="85"/>
    </row>
    <row r="991" spans="16:16" ht="15.75" customHeight="1" x14ac:dyDescent="0.15">
      <c r="P991" s="85"/>
    </row>
    <row r="992" spans="16:16" ht="15.75" customHeight="1" x14ac:dyDescent="0.15">
      <c r="P992" s="85"/>
    </row>
    <row r="993" spans="16:16" ht="15.75" customHeight="1" x14ac:dyDescent="0.15">
      <c r="P993" s="85"/>
    </row>
    <row r="994" spans="16:16" ht="15.75" customHeight="1" x14ac:dyDescent="0.15">
      <c r="P994" s="85"/>
    </row>
    <row r="995" spans="16:16" ht="15.75" customHeight="1" x14ac:dyDescent="0.15">
      <c r="P995" s="85"/>
    </row>
    <row r="996" spans="16:16" ht="15.75" customHeight="1" x14ac:dyDescent="0.15">
      <c r="P996" s="85"/>
    </row>
    <row r="997" spans="16:16" ht="15.75" customHeight="1" x14ac:dyDescent="0.15">
      <c r="P997" s="85"/>
    </row>
    <row r="998" spans="16:16" ht="15.75" customHeight="1" x14ac:dyDescent="0.15">
      <c r="P998" s="85"/>
    </row>
    <row r="999" spans="16:16" ht="15.75" customHeight="1" x14ac:dyDescent="0.15">
      <c r="P999" s="85"/>
    </row>
    <row r="1000" spans="16:16" ht="15.75" customHeight="1" x14ac:dyDescent="0.15">
      <c r="P1000" s="85"/>
    </row>
  </sheetData>
  <mergeCells count="2">
    <mergeCell ref="A1:T1"/>
    <mergeCell ref="M101:N101"/>
  </mergeCells>
  <printOptions horizontalCentered="1" gridLines="1"/>
  <pageMargins left="0.7" right="0.7" top="0.75" bottom="0.75" header="0" footer="0"/>
  <pageSetup scale="47" fitToHeight="0" pageOrder="overThenDown" orientation="landscape" cellComments="atEnd"/>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00"/>
    <outlinePr summaryBelow="0" summaryRight="0"/>
    <pageSetUpPr fitToPage="1"/>
  </sheetPr>
  <dimension ref="A1:AA100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baseColWidth="10" defaultColWidth="12.6640625" defaultRowHeight="15" customHeight="1" x14ac:dyDescent="0.15"/>
  <cols>
    <col min="1" max="1" width="12.6640625" customWidth="1"/>
    <col min="2" max="2" width="49" customWidth="1"/>
    <col min="3" max="4" width="12.6640625" hidden="1" customWidth="1"/>
    <col min="5" max="6" width="12.6640625" customWidth="1"/>
    <col min="7" max="9" width="12.6640625" hidden="1"/>
    <col min="10" max="10" width="29.6640625" customWidth="1"/>
    <col min="12" max="12" width="12.6640625" customWidth="1"/>
    <col min="16" max="16" width="33.1640625" customWidth="1"/>
  </cols>
  <sheetData>
    <row r="1" spans="1:16" ht="15.75" customHeight="1" x14ac:dyDescent="0.15">
      <c r="A1" s="86" t="s">
        <v>134</v>
      </c>
      <c r="B1" s="110" t="s">
        <v>135</v>
      </c>
      <c r="C1" s="111"/>
      <c r="D1" s="87" t="s">
        <v>286</v>
      </c>
      <c r="E1" s="87" t="s">
        <v>287</v>
      </c>
      <c r="F1" s="87" t="s">
        <v>288</v>
      </c>
      <c r="G1" s="87" t="s">
        <v>131</v>
      </c>
      <c r="H1" s="87" t="s">
        <v>136</v>
      </c>
      <c r="I1" s="87" t="s">
        <v>289</v>
      </c>
      <c r="J1" s="87" t="s">
        <v>290</v>
      </c>
      <c r="K1" s="88" t="s">
        <v>291</v>
      </c>
      <c r="L1" s="89" t="s">
        <v>292</v>
      </c>
      <c r="M1" s="87" t="s">
        <v>293</v>
      </c>
      <c r="N1" s="87" t="s">
        <v>294</v>
      </c>
      <c r="O1" s="87" t="s">
        <v>295</v>
      </c>
      <c r="P1" s="87" t="s">
        <v>296</v>
      </c>
    </row>
    <row r="2" spans="1:16" ht="15.75" customHeight="1" x14ac:dyDescent="0.15">
      <c r="A2" s="90" t="s">
        <v>155</v>
      </c>
      <c r="B2" s="112" t="s">
        <v>297</v>
      </c>
      <c r="C2" s="99"/>
      <c r="D2" s="91" t="s">
        <v>298</v>
      </c>
      <c r="E2" s="91" t="s">
        <v>299</v>
      </c>
      <c r="F2" s="92">
        <v>45351</v>
      </c>
      <c r="G2" s="91" t="s">
        <v>152</v>
      </c>
      <c r="H2" s="91" t="s">
        <v>157</v>
      </c>
      <c r="I2" s="91" t="s">
        <v>300</v>
      </c>
      <c r="J2" s="91" t="s">
        <v>174</v>
      </c>
      <c r="K2" s="93">
        <v>76.03</v>
      </c>
      <c r="L2" s="93">
        <v>0</v>
      </c>
      <c r="M2" s="93">
        <f>SUM(K2)</f>
        <v>76.03</v>
      </c>
      <c r="N2" s="94">
        <v>14206</v>
      </c>
      <c r="O2" s="94">
        <v>2</v>
      </c>
      <c r="P2" s="91" t="s">
        <v>301</v>
      </c>
    </row>
    <row r="3" spans="1:16" ht="15.75" customHeight="1" x14ac:dyDescent="0.15">
      <c r="A3" s="90" t="s">
        <v>164</v>
      </c>
      <c r="B3" s="112" t="s">
        <v>302</v>
      </c>
      <c r="C3" s="99"/>
      <c r="D3" s="91" t="s">
        <v>298</v>
      </c>
      <c r="E3" s="91" t="s">
        <v>303</v>
      </c>
      <c r="F3" s="92">
        <v>45407</v>
      </c>
      <c r="G3" s="91" t="s">
        <v>152</v>
      </c>
      <c r="H3" s="91" t="s">
        <v>157</v>
      </c>
      <c r="I3" s="91" t="s">
        <v>300</v>
      </c>
      <c r="J3" s="91" t="s">
        <v>174</v>
      </c>
      <c r="K3" s="93">
        <v>136.80000000000001</v>
      </c>
      <c r="L3" s="93">
        <f t="shared" ref="L3:L8" si="0">SUM(K3*17.74%)</f>
        <v>24.268319999999999</v>
      </c>
      <c r="M3" s="95">
        <f t="shared" ref="M3:M8" si="1">SUM(K3*1.1765)</f>
        <v>160.94520000000003</v>
      </c>
      <c r="N3" s="94">
        <v>14206</v>
      </c>
      <c r="O3" s="94">
        <v>3</v>
      </c>
      <c r="P3" s="91" t="s">
        <v>304</v>
      </c>
    </row>
    <row r="4" spans="1:16" ht="15.75" customHeight="1" x14ac:dyDescent="0.15">
      <c r="A4" s="90" t="s">
        <v>305</v>
      </c>
      <c r="B4" s="112" t="s">
        <v>302</v>
      </c>
      <c r="C4" s="99"/>
      <c r="D4" s="91" t="s">
        <v>298</v>
      </c>
      <c r="E4" s="91" t="s">
        <v>306</v>
      </c>
      <c r="F4" s="92">
        <v>45358</v>
      </c>
      <c r="G4" s="91" t="s">
        <v>152</v>
      </c>
      <c r="H4" s="91" t="s">
        <v>157</v>
      </c>
      <c r="I4" s="91" t="s">
        <v>300</v>
      </c>
      <c r="J4" s="91" t="s">
        <v>174</v>
      </c>
      <c r="K4" s="93">
        <v>1352.5</v>
      </c>
      <c r="L4" s="93">
        <f t="shared" si="0"/>
        <v>239.93349999999995</v>
      </c>
      <c r="M4" s="95">
        <f t="shared" si="1"/>
        <v>1591.2162500000002</v>
      </c>
      <c r="N4" s="94">
        <v>14207</v>
      </c>
      <c r="O4" s="94">
        <v>4</v>
      </c>
      <c r="P4" s="91" t="s">
        <v>307</v>
      </c>
    </row>
    <row r="5" spans="1:16" ht="15.75" customHeight="1" x14ac:dyDescent="0.15">
      <c r="A5" s="90" t="s">
        <v>308</v>
      </c>
      <c r="B5" s="112" t="s">
        <v>302</v>
      </c>
      <c r="C5" s="99"/>
      <c r="D5" s="91" t="s">
        <v>298</v>
      </c>
      <c r="E5" s="91" t="s">
        <v>309</v>
      </c>
      <c r="F5" s="92">
        <v>45386</v>
      </c>
      <c r="G5" s="91" t="s">
        <v>152</v>
      </c>
      <c r="H5" s="91" t="s">
        <v>157</v>
      </c>
      <c r="I5" s="91" t="s">
        <v>300</v>
      </c>
      <c r="J5" s="91" t="s">
        <v>174</v>
      </c>
      <c r="K5" s="93">
        <v>125</v>
      </c>
      <c r="L5" s="93">
        <f t="shared" si="0"/>
        <v>22.174999999999997</v>
      </c>
      <c r="M5" s="95">
        <f t="shared" si="1"/>
        <v>147.0625</v>
      </c>
      <c r="N5" s="94">
        <v>14207</v>
      </c>
      <c r="O5" s="94">
        <v>4</v>
      </c>
      <c r="P5" s="91" t="s">
        <v>307</v>
      </c>
    </row>
    <row r="6" spans="1:16" ht="15.75" customHeight="1" x14ac:dyDescent="0.15">
      <c r="A6" s="90" t="s">
        <v>166</v>
      </c>
      <c r="B6" s="112" t="s">
        <v>310</v>
      </c>
      <c r="C6" s="99"/>
      <c r="D6" s="91" t="s">
        <v>298</v>
      </c>
      <c r="E6" s="91" t="s">
        <v>311</v>
      </c>
      <c r="F6" s="92">
        <v>45303</v>
      </c>
      <c r="G6" s="91" t="s">
        <v>152</v>
      </c>
      <c r="H6" s="91" t="s">
        <v>157</v>
      </c>
      <c r="I6" s="91" t="s">
        <v>300</v>
      </c>
      <c r="J6" s="91" t="s">
        <v>174</v>
      </c>
      <c r="K6" s="93">
        <v>1144.6400000000001</v>
      </c>
      <c r="L6" s="93">
        <f t="shared" si="0"/>
        <v>203.059136</v>
      </c>
      <c r="M6" s="95">
        <f t="shared" si="1"/>
        <v>1346.6689600000002</v>
      </c>
      <c r="N6" s="94">
        <v>14207</v>
      </c>
      <c r="O6" s="94">
        <v>4</v>
      </c>
      <c r="P6" s="91" t="s">
        <v>307</v>
      </c>
    </row>
    <row r="7" spans="1:16" ht="15.75" customHeight="1" x14ac:dyDescent="0.15">
      <c r="A7" s="90" t="s">
        <v>172</v>
      </c>
      <c r="B7" s="112" t="s">
        <v>310</v>
      </c>
      <c r="C7" s="99"/>
      <c r="D7" s="91" t="s">
        <v>298</v>
      </c>
      <c r="E7" s="91" t="s">
        <v>312</v>
      </c>
      <c r="F7" s="92">
        <v>45303</v>
      </c>
      <c r="G7" s="91" t="s">
        <v>152</v>
      </c>
      <c r="H7" s="91" t="s">
        <v>157</v>
      </c>
      <c r="I7" s="91" t="s">
        <v>300</v>
      </c>
      <c r="J7" s="91" t="s">
        <v>174</v>
      </c>
      <c r="K7" s="93">
        <v>1226.0999999999999</v>
      </c>
      <c r="L7" s="93">
        <f t="shared" si="0"/>
        <v>217.51013999999995</v>
      </c>
      <c r="M7" s="95">
        <f t="shared" si="1"/>
        <v>1442.50665</v>
      </c>
      <c r="N7" s="94">
        <v>14207</v>
      </c>
      <c r="O7" s="94">
        <v>3</v>
      </c>
      <c r="P7" s="91" t="s">
        <v>313</v>
      </c>
    </row>
    <row r="8" spans="1:16" ht="15.75" customHeight="1" x14ac:dyDescent="0.15">
      <c r="A8" s="90" t="s">
        <v>176</v>
      </c>
      <c r="B8" s="112" t="s">
        <v>314</v>
      </c>
      <c r="C8" s="99"/>
      <c r="D8" s="91" t="s">
        <v>298</v>
      </c>
      <c r="E8" s="91" t="s">
        <v>315</v>
      </c>
      <c r="F8" s="92">
        <v>45501</v>
      </c>
      <c r="G8" s="91" t="s">
        <v>152</v>
      </c>
      <c r="H8" s="91" t="s">
        <v>157</v>
      </c>
      <c r="I8" s="91" t="s">
        <v>300</v>
      </c>
      <c r="J8" s="91" t="s">
        <v>174</v>
      </c>
      <c r="K8" s="93">
        <v>33</v>
      </c>
      <c r="L8" s="93">
        <f t="shared" si="0"/>
        <v>5.8541999999999987</v>
      </c>
      <c r="M8" s="95">
        <f t="shared" si="1"/>
        <v>38.8245</v>
      </c>
      <c r="N8" s="94">
        <v>14207</v>
      </c>
      <c r="O8" s="94">
        <v>3</v>
      </c>
      <c r="P8" s="91" t="s">
        <v>313</v>
      </c>
    </row>
    <row r="9" spans="1:16" ht="15.75" customHeight="1" x14ac:dyDescent="0.15">
      <c r="A9" s="90" t="s">
        <v>183</v>
      </c>
      <c r="B9" s="112" t="s">
        <v>297</v>
      </c>
      <c r="C9" s="99"/>
      <c r="D9" s="91" t="s">
        <v>298</v>
      </c>
      <c r="E9" s="91" t="s">
        <v>316</v>
      </c>
      <c r="F9" s="92">
        <v>45564</v>
      </c>
      <c r="G9" s="91" t="s">
        <v>152</v>
      </c>
      <c r="H9" s="91" t="s">
        <v>157</v>
      </c>
      <c r="I9" s="91" t="s">
        <v>300</v>
      </c>
      <c r="J9" s="91" t="s">
        <v>174</v>
      </c>
      <c r="K9" s="93">
        <v>66.41</v>
      </c>
      <c r="L9" s="93">
        <v>0</v>
      </c>
      <c r="M9" s="93">
        <f>SUM(K9)</f>
        <v>66.41</v>
      </c>
      <c r="N9" s="94">
        <v>14208</v>
      </c>
      <c r="O9" s="94">
        <v>1</v>
      </c>
      <c r="P9" s="91" t="s">
        <v>317</v>
      </c>
    </row>
    <row r="10" spans="1:16" ht="15.75" customHeight="1" x14ac:dyDescent="0.15">
      <c r="A10" s="90" t="s">
        <v>189</v>
      </c>
      <c r="B10" s="112" t="s">
        <v>297</v>
      </c>
      <c r="C10" s="99"/>
      <c r="D10" s="91" t="s">
        <v>298</v>
      </c>
      <c r="E10" s="91" t="s">
        <v>318</v>
      </c>
      <c r="F10" s="92">
        <v>45533</v>
      </c>
      <c r="G10" s="91" t="s">
        <v>152</v>
      </c>
      <c r="H10" s="91" t="s">
        <v>157</v>
      </c>
      <c r="I10" s="91" t="s">
        <v>300</v>
      </c>
      <c r="J10" s="91" t="s">
        <v>174</v>
      </c>
      <c r="K10" s="93">
        <v>218.86</v>
      </c>
      <c r="L10" s="93">
        <f t="shared" ref="L10:L13" si="2">SUM(K10*17.74%)</f>
        <v>38.825763999999999</v>
      </c>
      <c r="M10" s="95">
        <f t="shared" ref="M10:M13" si="3">SUM(K10*1.1765)</f>
        <v>257.48879000000005</v>
      </c>
      <c r="N10" s="94">
        <v>14208</v>
      </c>
      <c r="O10" s="94">
        <v>1</v>
      </c>
      <c r="P10" s="91" t="s">
        <v>317</v>
      </c>
    </row>
    <row r="11" spans="1:16" ht="15.75" customHeight="1" x14ac:dyDescent="0.15">
      <c r="A11" s="90" t="s">
        <v>190</v>
      </c>
      <c r="B11" s="112" t="s">
        <v>319</v>
      </c>
      <c r="C11" s="99"/>
      <c r="D11" s="91" t="s">
        <v>298</v>
      </c>
      <c r="E11" s="91" t="s">
        <v>320</v>
      </c>
      <c r="F11" s="92">
        <v>45525</v>
      </c>
      <c r="G11" s="91" t="s">
        <v>152</v>
      </c>
      <c r="H11" s="91" t="s">
        <v>157</v>
      </c>
      <c r="I11" s="91" t="s">
        <v>300</v>
      </c>
      <c r="J11" s="91" t="s">
        <v>174</v>
      </c>
      <c r="K11" s="93">
        <v>144.13999999999999</v>
      </c>
      <c r="L11" s="93">
        <f t="shared" si="2"/>
        <v>25.570435999999994</v>
      </c>
      <c r="M11" s="95">
        <f t="shared" si="3"/>
        <v>169.58071000000001</v>
      </c>
      <c r="N11" s="94">
        <v>14206</v>
      </c>
      <c r="O11" s="94">
        <v>3</v>
      </c>
      <c r="P11" s="91" t="s">
        <v>304</v>
      </c>
    </row>
    <row r="12" spans="1:16" ht="15.75" customHeight="1" x14ac:dyDescent="0.15">
      <c r="A12" s="90" t="s">
        <v>191</v>
      </c>
      <c r="B12" s="112" t="s">
        <v>321</v>
      </c>
      <c r="C12" s="99"/>
      <c r="D12" s="91"/>
      <c r="E12" s="91" t="s">
        <v>322</v>
      </c>
      <c r="F12" s="92">
        <v>45562</v>
      </c>
      <c r="G12" s="91" t="s">
        <v>152</v>
      </c>
      <c r="H12" s="91" t="s">
        <v>157</v>
      </c>
      <c r="I12" s="91" t="s">
        <v>300</v>
      </c>
      <c r="J12" s="91" t="s">
        <v>174</v>
      </c>
      <c r="K12" s="93">
        <v>1534.33</v>
      </c>
      <c r="L12" s="93">
        <f t="shared" si="2"/>
        <v>272.19014199999992</v>
      </c>
      <c r="M12" s="95">
        <f t="shared" si="3"/>
        <v>1805.1392450000001</v>
      </c>
      <c r="N12" s="94">
        <v>14207</v>
      </c>
      <c r="O12" s="94">
        <v>7</v>
      </c>
      <c r="P12" s="91" t="s">
        <v>323</v>
      </c>
    </row>
    <row r="13" spans="1:16" ht="15.75" customHeight="1" x14ac:dyDescent="0.15">
      <c r="A13" s="90" t="s">
        <v>196</v>
      </c>
      <c r="B13" s="112" t="s">
        <v>297</v>
      </c>
      <c r="C13" s="99"/>
      <c r="D13" s="91" t="s">
        <v>298</v>
      </c>
      <c r="E13" s="91" t="s">
        <v>324</v>
      </c>
      <c r="F13" s="92">
        <v>45472</v>
      </c>
      <c r="G13" s="91" t="s">
        <v>152</v>
      </c>
      <c r="H13" s="91" t="s">
        <v>157</v>
      </c>
      <c r="I13" s="91" t="s">
        <v>300</v>
      </c>
      <c r="J13" s="91" t="s">
        <v>174</v>
      </c>
      <c r="K13" s="93">
        <v>100</v>
      </c>
      <c r="L13" s="93">
        <f t="shared" si="2"/>
        <v>17.739999999999998</v>
      </c>
      <c r="M13" s="95">
        <f t="shared" si="3"/>
        <v>117.65</v>
      </c>
      <c r="N13" s="94">
        <v>14208</v>
      </c>
      <c r="O13" s="94">
        <v>1</v>
      </c>
      <c r="P13" s="91" t="s">
        <v>317</v>
      </c>
    </row>
    <row r="14" spans="1:16" ht="15.75" customHeight="1" x14ac:dyDescent="0.15">
      <c r="A14" s="90" t="s">
        <v>198</v>
      </c>
      <c r="B14" s="112" t="s">
        <v>325</v>
      </c>
      <c r="C14" s="99"/>
      <c r="D14" s="91" t="s">
        <v>298</v>
      </c>
      <c r="E14" s="91" t="s">
        <v>326</v>
      </c>
      <c r="F14" s="92">
        <v>45468</v>
      </c>
      <c r="G14" s="91" t="s">
        <v>152</v>
      </c>
      <c r="H14" s="91" t="s">
        <v>157</v>
      </c>
      <c r="I14" s="91" t="s">
        <v>300</v>
      </c>
      <c r="J14" s="91" t="s">
        <v>174</v>
      </c>
      <c r="K14" s="93">
        <v>63.65</v>
      </c>
      <c r="L14" s="93">
        <v>0</v>
      </c>
      <c r="M14" s="93">
        <f t="shared" ref="M14:M16" si="4">SUM(K14)</f>
        <v>63.65</v>
      </c>
      <c r="N14" s="94">
        <v>14208</v>
      </c>
      <c r="O14" s="94">
        <v>1</v>
      </c>
      <c r="P14" s="91" t="s">
        <v>317</v>
      </c>
    </row>
    <row r="15" spans="1:16" ht="15.75" customHeight="1" x14ac:dyDescent="0.15">
      <c r="A15" s="90" t="s">
        <v>327</v>
      </c>
      <c r="B15" s="112" t="s">
        <v>297</v>
      </c>
      <c r="C15" s="99"/>
      <c r="D15" s="91" t="s">
        <v>298</v>
      </c>
      <c r="E15" s="91" t="s">
        <v>328</v>
      </c>
      <c r="F15" s="92">
        <v>45441</v>
      </c>
      <c r="G15" s="91" t="s">
        <v>152</v>
      </c>
      <c r="H15" s="91" t="s">
        <v>157</v>
      </c>
      <c r="I15" s="91" t="s">
        <v>300</v>
      </c>
      <c r="J15" s="91" t="s">
        <v>174</v>
      </c>
      <c r="K15" s="93">
        <v>63.19</v>
      </c>
      <c r="L15" s="93">
        <v>0</v>
      </c>
      <c r="M15" s="93">
        <f t="shared" si="4"/>
        <v>63.19</v>
      </c>
      <c r="N15" s="94">
        <v>14208</v>
      </c>
      <c r="O15" s="94">
        <v>1</v>
      </c>
      <c r="P15" s="91" t="s">
        <v>317</v>
      </c>
    </row>
    <row r="16" spans="1:16" ht="15.75" customHeight="1" x14ac:dyDescent="0.15">
      <c r="A16" s="90" t="s">
        <v>329</v>
      </c>
      <c r="B16" s="112" t="s">
        <v>297</v>
      </c>
      <c r="C16" s="99"/>
      <c r="D16" s="91" t="s">
        <v>298</v>
      </c>
      <c r="E16" s="91" t="s">
        <v>324</v>
      </c>
      <c r="F16" s="92">
        <v>45472</v>
      </c>
      <c r="G16" s="91" t="s">
        <v>152</v>
      </c>
      <c r="H16" s="91" t="s">
        <v>157</v>
      </c>
      <c r="I16" s="91" t="s">
        <v>300</v>
      </c>
      <c r="J16" s="91" t="s">
        <v>174</v>
      </c>
      <c r="K16" s="93">
        <v>41.25</v>
      </c>
      <c r="L16" s="93">
        <v>0</v>
      </c>
      <c r="M16" s="93">
        <f t="shared" si="4"/>
        <v>41.25</v>
      </c>
      <c r="N16" s="94">
        <v>14208</v>
      </c>
      <c r="O16" s="94">
        <v>1</v>
      </c>
      <c r="P16" s="91" t="s">
        <v>317</v>
      </c>
    </row>
    <row r="17" spans="1:16" ht="15.75" customHeight="1" x14ac:dyDescent="0.15">
      <c r="A17" s="90" t="s">
        <v>200</v>
      </c>
      <c r="B17" s="112" t="s">
        <v>297</v>
      </c>
      <c r="C17" s="99"/>
      <c r="D17" s="91" t="s">
        <v>298</v>
      </c>
      <c r="E17" s="91" t="s">
        <v>316</v>
      </c>
      <c r="F17" s="92">
        <v>45564</v>
      </c>
      <c r="G17" s="91" t="s">
        <v>152</v>
      </c>
      <c r="H17" s="91" t="s">
        <v>157</v>
      </c>
      <c r="I17" s="91" t="s">
        <v>300</v>
      </c>
      <c r="J17" s="91" t="s">
        <v>174</v>
      </c>
      <c r="K17" s="93">
        <v>52.09</v>
      </c>
      <c r="L17" s="93">
        <f t="shared" ref="L17:L18" si="5">SUM(K17*17.74%)</f>
        <v>9.2407659999999989</v>
      </c>
      <c r="M17" s="95">
        <f t="shared" ref="M17:M18" si="6">SUM(K17*1.1765)</f>
        <v>61.283885000000012</v>
      </c>
      <c r="N17" s="94">
        <v>14208</v>
      </c>
      <c r="O17" s="94">
        <v>1</v>
      </c>
      <c r="P17" s="91" t="s">
        <v>317</v>
      </c>
    </row>
    <row r="18" spans="1:16" ht="15.75" customHeight="1" x14ac:dyDescent="0.15">
      <c r="A18" s="74" t="s">
        <v>153</v>
      </c>
      <c r="B18" s="112" t="s">
        <v>297</v>
      </c>
      <c r="C18" s="99"/>
      <c r="D18" s="91" t="s">
        <v>298</v>
      </c>
      <c r="E18" s="91" t="s">
        <v>330</v>
      </c>
      <c r="F18" s="92">
        <v>45745</v>
      </c>
      <c r="G18" s="91" t="s">
        <v>152</v>
      </c>
      <c r="H18" s="91" t="s">
        <v>157</v>
      </c>
      <c r="I18" s="91" t="s">
        <v>300</v>
      </c>
      <c r="J18" s="91" t="s">
        <v>174</v>
      </c>
      <c r="K18" s="93">
        <v>73.84</v>
      </c>
      <c r="L18" s="93">
        <f t="shared" si="5"/>
        <v>13.099215999999998</v>
      </c>
      <c r="M18" s="95">
        <f t="shared" si="6"/>
        <v>86.872760000000014</v>
      </c>
      <c r="N18" s="94">
        <v>15715</v>
      </c>
      <c r="O18" s="94">
        <v>1</v>
      </c>
      <c r="P18" s="91" t="s">
        <v>331</v>
      </c>
    </row>
    <row r="19" spans="1:16" ht="15.75" customHeight="1" x14ac:dyDescent="0.15">
      <c r="A19" s="90" t="s">
        <v>205</v>
      </c>
      <c r="B19" s="112" t="s">
        <v>332</v>
      </c>
      <c r="C19" s="99"/>
      <c r="D19" s="91" t="s">
        <v>333</v>
      </c>
      <c r="E19" s="91" t="s">
        <v>334</v>
      </c>
      <c r="F19" s="92">
        <v>45317</v>
      </c>
      <c r="G19" s="91" t="s">
        <v>152</v>
      </c>
      <c r="H19" s="91" t="s">
        <v>157</v>
      </c>
      <c r="I19" s="91" t="s">
        <v>300</v>
      </c>
      <c r="J19" s="91" t="s">
        <v>174</v>
      </c>
      <c r="K19" s="93">
        <v>2.14</v>
      </c>
      <c r="L19" s="93">
        <v>0</v>
      </c>
      <c r="M19" s="93">
        <f>SUM(K19)</f>
        <v>2.14</v>
      </c>
      <c r="N19" s="94">
        <v>14206</v>
      </c>
      <c r="O19" s="94">
        <v>2</v>
      </c>
      <c r="P19" s="91" t="s">
        <v>301</v>
      </c>
    </row>
    <row r="20" spans="1:16" ht="15.75" customHeight="1" x14ac:dyDescent="0.15">
      <c r="A20" s="90" t="s">
        <v>206</v>
      </c>
      <c r="B20" s="112" t="s">
        <v>335</v>
      </c>
      <c r="C20" s="99"/>
      <c r="D20" s="91" t="s">
        <v>298</v>
      </c>
      <c r="E20" s="91" t="s">
        <v>336</v>
      </c>
      <c r="F20" s="92">
        <v>45342</v>
      </c>
      <c r="G20" s="91" t="s">
        <v>152</v>
      </c>
      <c r="H20" s="91" t="s">
        <v>157</v>
      </c>
      <c r="I20" s="91" t="s">
        <v>300</v>
      </c>
      <c r="J20" s="91" t="s">
        <v>174</v>
      </c>
      <c r="K20" s="93">
        <v>181.22</v>
      </c>
      <c r="L20" s="93">
        <f t="shared" ref="L20:L24" si="7">SUM(K20*17.74%)</f>
        <v>32.148427999999996</v>
      </c>
      <c r="M20" s="95">
        <f t="shared" ref="M20:M24" si="8">SUM(K20*1.1765)</f>
        <v>213.20533</v>
      </c>
      <c r="N20" s="94">
        <v>14206</v>
      </c>
      <c r="O20" s="94">
        <v>2</v>
      </c>
      <c r="P20" s="91" t="s">
        <v>301</v>
      </c>
    </row>
    <row r="21" spans="1:16" ht="15.75" customHeight="1" x14ac:dyDescent="0.15">
      <c r="A21" s="90" t="s">
        <v>208</v>
      </c>
      <c r="B21" s="112" t="s">
        <v>335</v>
      </c>
      <c r="C21" s="99"/>
      <c r="D21" s="91" t="s">
        <v>298</v>
      </c>
      <c r="E21" s="91" t="s">
        <v>337</v>
      </c>
      <c r="F21" s="92">
        <v>45520</v>
      </c>
      <c r="G21" s="91" t="s">
        <v>152</v>
      </c>
      <c r="H21" s="91" t="s">
        <v>157</v>
      </c>
      <c r="I21" s="91" t="s">
        <v>300</v>
      </c>
      <c r="J21" s="91" t="s">
        <v>174</v>
      </c>
      <c r="K21" s="93">
        <v>402.54</v>
      </c>
      <c r="L21" s="93">
        <f t="shared" si="7"/>
        <v>71.410595999999998</v>
      </c>
      <c r="M21" s="95">
        <f t="shared" si="8"/>
        <v>473.58831000000009</v>
      </c>
      <c r="N21" s="94">
        <v>14438</v>
      </c>
      <c r="O21" s="94">
        <v>21</v>
      </c>
      <c r="P21" s="91" t="s">
        <v>338</v>
      </c>
    </row>
    <row r="22" spans="1:16" ht="15.75" customHeight="1" x14ac:dyDescent="0.15">
      <c r="A22" s="90" t="s">
        <v>210</v>
      </c>
      <c r="B22" s="112" t="s">
        <v>297</v>
      </c>
      <c r="C22" s="99"/>
      <c r="D22" s="91" t="s">
        <v>298</v>
      </c>
      <c r="E22" s="91" t="s">
        <v>339</v>
      </c>
      <c r="F22" s="92">
        <v>45320</v>
      </c>
      <c r="G22" s="91" t="s">
        <v>152</v>
      </c>
      <c r="H22" s="91" t="s">
        <v>157</v>
      </c>
      <c r="I22" s="91" t="s">
        <v>300</v>
      </c>
      <c r="J22" s="91" t="s">
        <v>174</v>
      </c>
      <c r="K22" s="93">
        <v>99.96</v>
      </c>
      <c r="L22" s="93">
        <f t="shared" si="7"/>
        <v>17.732903999999998</v>
      </c>
      <c r="M22" s="95">
        <f t="shared" si="8"/>
        <v>117.60294</v>
      </c>
      <c r="N22" s="94">
        <v>14207</v>
      </c>
      <c r="O22" s="94">
        <v>3</v>
      </c>
      <c r="P22" s="91" t="s">
        <v>313</v>
      </c>
    </row>
    <row r="23" spans="1:16" ht="15.75" customHeight="1" x14ac:dyDescent="0.15">
      <c r="A23" s="90" t="s">
        <v>211</v>
      </c>
      <c r="B23" s="112" t="s">
        <v>297</v>
      </c>
      <c r="C23" s="99"/>
      <c r="D23" s="91" t="s">
        <v>298</v>
      </c>
      <c r="E23" s="91" t="s">
        <v>340</v>
      </c>
      <c r="F23" s="92">
        <v>45625</v>
      </c>
      <c r="G23" s="91" t="s">
        <v>152</v>
      </c>
      <c r="H23" s="91" t="s">
        <v>157</v>
      </c>
      <c r="I23" s="91" t="s">
        <v>300</v>
      </c>
      <c r="J23" s="91" t="s">
        <v>174</v>
      </c>
      <c r="K23" s="93">
        <v>158.9</v>
      </c>
      <c r="L23" s="93">
        <f t="shared" si="7"/>
        <v>28.188859999999998</v>
      </c>
      <c r="M23" s="95">
        <f t="shared" si="8"/>
        <v>186.94585000000004</v>
      </c>
      <c r="N23" s="94">
        <v>14206</v>
      </c>
      <c r="O23" s="94">
        <v>3</v>
      </c>
      <c r="P23" s="91" t="s">
        <v>304</v>
      </c>
    </row>
    <row r="24" spans="1:16" ht="15.75" customHeight="1" x14ac:dyDescent="0.15">
      <c r="A24" s="90" t="s">
        <v>212</v>
      </c>
      <c r="B24" s="112" t="s">
        <v>297</v>
      </c>
      <c r="C24" s="99"/>
      <c r="D24" s="91" t="s">
        <v>298</v>
      </c>
      <c r="E24" s="91" t="s">
        <v>328</v>
      </c>
      <c r="F24" s="92">
        <v>45441</v>
      </c>
      <c r="G24" s="91" t="s">
        <v>152</v>
      </c>
      <c r="H24" s="91" t="s">
        <v>157</v>
      </c>
      <c r="I24" s="91" t="s">
        <v>300</v>
      </c>
      <c r="J24" s="91" t="s">
        <v>174</v>
      </c>
      <c r="K24" s="93">
        <v>106.15</v>
      </c>
      <c r="L24" s="93">
        <f t="shared" si="7"/>
        <v>18.831009999999999</v>
      </c>
      <c r="M24" s="95">
        <f t="shared" si="8"/>
        <v>124.88547500000001</v>
      </c>
      <c r="N24" s="94">
        <v>14208</v>
      </c>
      <c r="O24" s="94">
        <v>1</v>
      </c>
      <c r="P24" s="91" t="s">
        <v>317</v>
      </c>
    </row>
    <row r="25" spans="1:16" ht="15.75" customHeight="1" x14ac:dyDescent="0.15">
      <c r="A25" s="90" t="s">
        <v>213</v>
      </c>
      <c r="B25" s="112" t="s">
        <v>297</v>
      </c>
      <c r="C25" s="99"/>
      <c r="D25" s="91" t="s">
        <v>298</v>
      </c>
      <c r="E25" s="91" t="s">
        <v>324</v>
      </c>
      <c r="F25" s="92">
        <v>45472</v>
      </c>
      <c r="G25" s="91" t="s">
        <v>152</v>
      </c>
      <c r="H25" s="91" t="s">
        <v>157</v>
      </c>
      <c r="I25" s="91" t="s">
        <v>300</v>
      </c>
      <c r="J25" s="91" t="s">
        <v>174</v>
      </c>
      <c r="K25" s="93">
        <v>-75.819999999999993</v>
      </c>
      <c r="L25" s="93">
        <v>0</v>
      </c>
      <c r="M25" s="93">
        <f>SUM(K25)</f>
        <v>-75.819999999999993</v>
      </c>
      <c r="N25" s="94">
        <v>14208</v>
      </c>
      <c r="O25" s="94">
        <v>1</v>
      </c>
      <c r="P25" s="91" t="s">
        <v>317</v>
      </c>
    </row>
    <row r="26" spans="1:16" ht="15.75" customHeight="1" x14ac:dyDescent="0.15">
      <c r="A26" s="90" t="s">
        <v>214</v>
      </c>
      <c r="B26" s="112" t="s">
        <v>341</v>
      </c>
      <c r="C26" s="99"/>
      <c r="D26" s="91" t="s">
        <v>298</v>
      </c>
      <c r="E26" s="91" t="s">
        <v>342</v>
      </c>
      <c r="F26" s="92">
        <v>45408</v>
      </c>
      <c r="G26" s="91" t="s">
        <v>152</v>
      </c>
      <c r="H26" s="91" t="s">
        <v>157</v>
      </c>
      <c r="I26" s="91" t="s">
        <v>300</v>
      </c>
      <c r="J26" s="91" t="s">
        <v>174</v>
      </c>
      <c r="K26" s="93">
        <v>1575</v>
      </c>
      <c r="L26" s="93">
        <f t="shared" ref="L26:L34" si="9">SUM(K26*17.74%)</f>
        <v>279.40499999999997</v>
      </c>
      <c r="M26" s="95">
        <f t="shared" ref="M26:M34" si="10">SUM(K26*1.1765)</f>
        <v>1852.9875000000002</v>
      </c>
      <c r="N26" s="94">
        <v>14208</v>
      </c>
      <c r="O26" s="94">
        <v>1</v>
      </c>
      <c r="P26" s="91" t="s">
        <v>317</v>
      </c>
    </row>
    <row r="27" spans="1:16" ht="15.75" customHeight="1" x14ac:dyDescent="0.15">
      <c r="A27" s="90" t="s">
        <v>218</v>
      </c>
      <c r="B27" s="112" t="s">
        <v>341</v>
      </c>
      <c r="C27" s="99"/>
      <c r="D27" s="91" t="s">
        <v>298</v>
      </c>
      <c r="E27" s="91" t="s">
        <v>343</v>
      </c>
      <c r="F27" s="92">
        <v>45419</v>
      </c>
      <c r="G27" s="91" t="s">
        <v>152</v>
      </c>
      <c r="H27" s="91" t="s">
        <v>157</v>
      </c>
      <c r="I27" s="91" t="s">
        <v>300</v>
      </c>
      <c r="J27" s="91" t="s">
        <v>174</v>
      </c>
      <c r="K27" s="93">
        <v>157.5</v>
      </c>
      <c r="L27" s="93">
        <f t="shared" si="9"/>
        <v>27.940499999999997</v>
      </c>
      <c r="M27" s="95">
        <f t="shared" si="10"/>
        <v>185.29875000000001</v>
      </c>
      <c r="N27" s="94">
        <v>14208</v>
      </c>
      <c r="O27" s="94">
        <v>1</v>
      </c>
      <c r="P27" s="91" t="s">
        <v>317</v>
      </c>
    </row>
    <row r="28" spans="1:16" ht="15.75" customHeight="1" x14ac:dyDescent="0.15">
      <c r="A28" s="90" t="s">
        <v>219</v>
      </c>
      <c r="B28" s="112" t="s">
        <v>341</v>
      </c>
      <c r="C28" s="99"/>
      <c r="D28" s="91" t="s">
        <v>298</v>
      </c>
      <c r="E28" s="91" t="s">
        <v>344</v>
      </c>
      <c r="F28" s="92">
        <v>45448</v>
      </c>
      <c r="G28" s="91" t="s">
        <v>152</v>
      </c>
      <c r="H28" s="91" t="s">
        <v>157</v>
      </c>
      <c r="I28" s="91" t="s">
        <v>300</v>
      </c>
      <c r="J28" s="91" t="s">
        <v>174</v>
      </c>
      <c r="K28" s="93">
        <v>1312.5</v>
      </c>
      <c r="L28" s="93">
        <f t="shared" si="9"/>
        <v>232.83749999999998</v>
      </c>
      <c r="M28" s="95">
        <f t="shared" si="10"/>
        <v>1544.1562500000002</v>
      </c>
      <c r="N28" s="94">
        <v>14208</v>
      </c>
      <c r="O28" s="94">
        <v>1</v>
      </c>
      <c r="P28" s="91" t="s">
        <v>317</v>
      </c>
    </row>
    <row r="29" spans="1:16" ht="15.75" customHeight="1" x14ac:dyDescent="0.15">
      <c r="A29" s="90" t="s">
        <v>220</v>
      </c>
      <c r="B29" s="112" t="s">
        <v>341</v>
      </c>
      <c r="C29" s="99"/>
      <c r="D29" s="91" t="s">
        <v>298</v>
      </c>
      <c r="E29" s="91" t="s">
        <v>345</v>
      </c>
      <c r="F29" s="92">
        <v>45548</v>
      </c>
      <c r="G29" s="91" t="s">
        <v>152</v>
      </c>
      <c r="H29" s="91" t="s">
        <v>157</v>
      </c>
      <c r="I29" s="91" t="s">
        <v>300</v>
      </c>
      <c r="J29" s="91" t="s">
        <v>174</v>
      </c>
      <c r="K29" s="93">
        <v>1312.5</v>
      </c>
      <c r="L29" s="93">
        <f t="shared" si="9"/>
        <v>232.83749999999998</v>
      </c>
      <c r="M29" s="95">
        <f t="shared" si="10"/>
        <v>1544.1562500000002</v>
      </c>
      <c r="N29" s="94">
        <v>14208</v>
      </c>
      <c r="O29" s="94">
        <v>1</v>
      </c>
      <c r="P29" s="91" t="s">
        <v>317</v>
      </c>
    </row>
    <row r="30" spans="1:16" ht="15.75" customHeight="1" x14ac:dyDescent="0.15">
      <c r="A30" s="90" t="s">
        <v>221</v>
      </c>
      <c r="B30" s="112" t="s">
        <v>341</v>
      </c>
      <c r="C30" s="99"/>
      <c r="D30" s="91" t="s">
        <v>298</v>
      </c>
      <c r="E30" s="91" t="s">
        <v>346</v>
      </c>
      <c r="F30" s="92">
        <v>45635</v>
      </c>
      <c r="G30" s="91" t="s">
        <v>152</v>
      </c>
      <c r="H30" s="91" t="s">
        <v>157</v>
      </c>
      <c r="I30" s="91" t="s">
        <v>300</v>
      </c>
      <c r="J30" s="91" t="s">
        <v>174</v>
      </c>
      <c r="K30" s="93">
        <v>670.4</v>
      </c>
      <c r="L30" s="93">
        <f t="shared" si="9"/>
        <v>118.92895999999998</v>
      </c>
      <c r="M30" s="95">
        <f t="shared" si="10"/>
        <v>788.72559999999999</v>
      </c>
      <c r="N30" s="94">
        <v>14207</v>
      </c>
      <c r="O30" s="94">
        <v>5</v>
      </c>
      <c r="P30" s="91" t="s">
        <v>347</v>
      </c>
    </row>
    <row r="31" spans="1:16" ht="15.75" customHeight="1" x14ac:dyDescent="0.15">
      <c r="A31" s="90" t="s">
        <v>222</v>
      </c>
      <c r="B31" s="112" t="s">
        <v>341</v>
      </c>
      <c r="C31" s="99"/>
      <c r="D31" s="91" t="s">
        <v>298</v>
      </c>
      <c r="E31" s="91" t="s">
        <v>348</v>
      </c>
      <c r="F31" s="92">
        <v>45470</v>
      </c>
      <c r="G31" s="91" t="s">
        <v>152</v>
      </c>
      <c r="H31" s="91" t="s">
        <v>157</v>
      </c>
      <c r="I31" s="91" t="s">
        <v>300</v>
      </c>
      <c r="J31" s="91" t="s">
        <v>174</v>
      </c>
      <c r="K31" s="93">
        <v>787.5</v>
      </c>
      <c r="L31" s="93">
        <f t="shared" si="9"/>
        <v>139.70249999999999</v>
      </c>
      <c r="M31" s="95">
        <f t="shared" si="10"/>
        <v>926.49375000000009</v>
      </c>
      <c r="N31" s="94">
        <v>14208</v>
      </c>
      <c r="O31" s="94">
        <v>1</v>
      </c>
      <c r="P31" s="91" t="s">
        <v>317</v>
      </c>
    </row>
    <row r="32" spans="1:16" ht="15.75" customHeight="1" x14ac:dyDescent="0.15">
      <c r="A32" s="90" t="s">
        <v>224</v>
      </c>
      <c r="B32" s="112" t="s">
        <v>341</v>
      </c>
      <c r="C32" s="99"/>
      <c r="D32" s="91" t="s">
        <v>298</v>
      </c>
      <c r="E32" s="91" t="s">
        <v>349</v>
      </c>
      <c r="F32" s="92">
        <v>45566</v>
      </c>
      <c r="G32" s="91" t="s">
        <v>152</v>
      </c>
      <c r="H32" s="91" t="s">
        <v>157</v>
      </c>
      <c r="I32" s="91" t="s">
        <v>300</v>
      </c>
      <c r="J32" s="91" t="s">
        <v>174</v>
      </c>
      <c r="K32" s="93">
        <v>913.04</v>
      </c>
      <c r="L32" s="93">
        <f t="shared" si="9"/>
        <v>161.97329599999998</v>
      </c>
      <c r="M32" s="95">
        <f t="shared" si="10"/>
        <v>1074.19156</v>
      </c>
      <c r="N32" s="94">
        <v>14208</v>
      </c>
      <c r="O32" s="94">
        <v>1</v>
      </c>
      <c r="P32" s="91" t="s">
        <v>317</v>
      </c>
    </row>
    <row r="33" spans="1:27" ht="15.75" customHeight="1" x14ac:dyDescent="0.15">
      <c r="A33" s="90" t="s">
        <v>225</v>
      </c>
      <c r="B33" s="112" t="s">
        <v>341</v>
      </c>
      <c r="C33" s="99"/>
      <c r="D33" s="91" t="s">
        <v>298</v>
      </c>
      <c r="E33" s="91" t="s">
        <v>350</v>
      </c>
      <c r="F33" s="92">
        <v>45623</v>
      </c>
      <c r="G33" s="91" t="s">
        <v>152</v>
      </c>
      <c r="H33" s="91" t="s">
        <v>157</v>
      </c>
      <c r="I33" s="91" t="s">
        <v>300</v>
      </c>
      <c r="J33" s="91" t="s">
        <v>174</v>
      </c>
      <c r="K33" s="93">
        <v>656.25</v>
      </c>
      <c r="L33" s="93">
        <f t="shared" si="9"/>
        <v>116.41874999999999</v>
      </c>
      <c r="M33" s="95">
        <f t="shared" si="10"/>
        <v>772.07812500000011</v>
      </c>
      <c r="N33" s="94">
        <v>14208</v>
      </c>
      <c r="O33" s="94">
        <v>1</v>
      </c>
      <c r="P33" s="91" t="s">
        <v>317</v>
      </c>
    </row>
    <row r="34" spans="1:27" ht="15.75" customHeight="1" x14ac:dyDescent="0.15">
      <c r="A34" s="90" t="s">
        <v>226</v>
      </c>
      <c r="B34" s="112" t="s">
        <v>297</v>
      </c>
      <c r="C34" s="99"/>
      <c r="D34" s="91" t="s">
        <v>298</v>
      </c>
      <c r="E34" s="91" t="s">
        <v>351</v>
      </c>
      <c r="F34" s="92">
        <v>45351</v>
      </c>
      <c r="G34" s="91" t="s">
        <v>152</v>
      </c>
      <c r="H34" s="91" t="s">
        <v>157</v>
      </c>
      <c r="I34" s="91" t="s">
        <v>300</v>
      </c>
      <c r="J34" s="91" t="s">
        <v>174</v>
      </c>
      <c r="K34" s="93">
        <v>135.36000000000001</v>
      </c>
      <c r="L34" s="93">
        <f t="shared" si="9"/>
        <v>24.012864</v>
      </c>
      <c r="M34" s="95">
        <f t="shared" si="10"/>
        <v>159.25104000000002</v>
      </c>
      <c r="N34" s="94">
        <v>14207</v>
      </c>
      <c r="O34" s="94">
        <v>4</v>
      </c>
      <c r="P34" s="91" t="s">
        <v>307</v>
      </c>
    </row>
    <row r="35" spans="1:27" ht="15.75" customHeight="1" x14ac:dyDescent="0.15">
      <c r="A35" s="90" t="s">
        <v>228</v>
      </c>
      <c r="B35" s="112" t="s">
        <v>332</v>
      </c>
      <c r="C35" s="99"/>
      <c r="D35" s="91" t="s">
        <v>333</v>
      </c>
      <c r="E35" s="91" t="s">
        <v>352</v>
      </c>
      <c r="F35" s="92">
        <v>45352</v>
      </c>
      <c r="G35" s="91" t="s">
        <v>152</v>
      </c>
      <c r="H35" s="91" t="s">
        <v>157</v>
      </c>
      <c r="I35" s="91" t="s">
        <v>300</v>
      </c>
      <c r="J35" s="91" t="s">
        <v>174</v>
      </c>
      <c r="K35" s="93">
        <v>159.63999999999999</v>
      </c>
      <c r="L35" s="93">
        <v>0</v>
      </c>
      <c r="M35" s="93">
        <f>SUM(K35)</f>
        <v>159.63999999999999</v>
      </c>
      <c r="N35" s="94">
        <v>14206</v>
      </c>
      <c r="O35" s="94">
        <v>2</v>
      </c>
      <c r="P35" s="91" t="s">
        <v>301</v>
      </c>
    </row>
    <row r="36" spans="1:27" ht="15.75" customHeight="1" x14ac:dyDescent="0.15">
      <c r="A36" s="90" t="s">
        <v>233</v>
      </c>
      <c r="B36" s="112" t="s">
        <v>353</v>
      </c>
      <c r="C36" s="99"/>
      <c r="D36" s="91" t="s">
        <v>298</v>
      </c>
      <c r="E36" s="91" t="s">
        <v>354</v>
      </c>
      <c r="F36" s="92">
        <v>45351</v>
      </c>
      <c r="G36" s="91" t="s">
        <v>152</v>
      </c>
      <c r="H36" s="91" t="s">
        <v>157</v>
      </c>
      <c r="I36" s="91" t="s">
        <v>300</v>
      </c>
      <c r="J36" s="91" t="s">
        <v>174</v>
      </c>
      <c r="K36" s="93">
        <v>8.69</v>
      </c>
      <c r="L36" s="93">
        <f t="shared" ref="L36:L39" si="11">SUM(K36*17.74%)</f>
        <v>1.5416059999999996</v>
      </c>
      <c r="M36" s="95">
        <f t="shared" ref="M36:M39" si="12">SUM(K36*1.1765)</f>
        <v>10.223784999999999</v>
      </c>
      <c r="N36" s="94">
        <v>14206</v>
      </c>
      <c r="O36" s="94">
        <v>3</v>
      </c>
      <c r="P36" s="91" t="s">
        <v>304</v>
      </c>
    </row>
    <row r="37" spans="1:27" ht="15.75" customHeight="1" x14ac:dyDescent="0.15">
      <c r="A37" s="90" t="s">
        <v>234</v>
      </c>
      <c r="B37" s="112" t="s">
        <v>355</v>
      </c>
      <c r="C37" s="99"/>
      <c r="D37" s="91" t="s">
        <v>298</v>
      </c>
      <c r="E37" s="91" t="s">
        <v>356</v>
      </c>
      <c r="F37" s="92">
        <v>45561</v>
      </c>
      <c r="G37" s="91" t="s">
        <v>152</v>
      </c>
      <c r="H37" s="91" t="s">
        <v>157</v>
      </c>
      <c r="I37" s="91" t="s">
        <v>300</v>
      </c>
      <c r="J37" s="91" t="s">
        <v>174</v>
      </c>
      <c r="K37" s="93">
        <v>534.76</v>
      </c>
      <c r="L37" s="93">
        <f t="shared" si="11"/>
        <v>94.866423999999981</v>
      </c>
      <c r="M37" s="95">
        <f t="shared" si="12"/>
        <v>629.14514000000008</v>
      </c>
      <c r="N37" s="94">
        <v>14207</v>
      </c>
      <c r="O37" s="94">
        <v>4</v>
      </c>
      <c r="P37" s="91" t="s">
        <v>307</v>
      </c>
    </row>
    <row r="38" spans="1:27" ht="15.75" customHeight="1" x14ac:dyDescent="0.15">
      <c r="A38" s="90" t="s">
        <v>230</v>
      </c>
      <c r="B38" s="112" t="s">
        <v>297</v>
      </c>
      <c r="C38" s="99"/>
      <c r="D38" s="91" t="s">
        <v>298</v>
      </c>
      <c r="E38" s="91" t="s">
        <v>328</v>
      </c>
      <c r="F38" s="92">
        <v>45441</v>
      </c>
      <c r="G38" s="91" t="s">
        <v>152</v>
      </c>
      <c r="H38" s="91" t="s">
        <v>157</v>
      </c>
      <c r="I38" s="91" t="s">
        <v>300</v>
      </c>
      <c r="J38" s="91" t="s">
        <v>174</v>
      </c>
      <c r="K38" s="93">
        <v>100</v>
      </c>
      <c r="L38" s="93">
        <f t="shared" si="11"/>
        <v>17.739999999999998</v>
      </c>
      <c r="M38" s="95">
        <f t="shared" si="12"/>
        <v>117.65</v>
      </c>
      <c r="N38" s="94">
        <v>14208</v>
      </c>
      <c r="O38" s="94">
        <v>1</v>
      </c>
      <c r="P38" s="91" t="s">
        <v>317</v>
      </c>
    </row>
    <row r="39" spans="1:27" ht="15.75" customHeight="1" x14ac:dyDescent="0.15">
      <c r="A39" s="90" t="s">
        <v>232</v>
      </c>
      <c r="B39" s="91" t="s">
        <v>341</v>
      </c>
      <c r="C39" s="91"/>
      <c r="D39" s="91"/>
      <c r="E39" s="91" t="s">
        <v>357</v>
      </c>
      <c r="F39" s="92">
        <v>45504</v>
      </c>
      <c r="G39" s="91" t="s">
        <v>152</v>
      </c>
      <c r="H39" s="91" t="s">
        <v>157</v>
      </c>
      <c r="I39" s="91" t="s">
        <v>300</v>
      </c>
      <c r="J39" s="91" t="s">
        <v>174</v>
      </c>
      <c r="K39" s="93">
        <v>2625</v>
      </c>
      <c r="L39" s="93">
        <f t="shared" si="11"/>
        <v>465.67499999999995</v>
      </c>
      <c r="M39" s="95">
        <f t="shared" si="12"/>
        <v>3088.3125000000005</v>
      </c>
      <c r="N39" s="94">
        <v>14208</v>
      </c>
      <c r="O39" s="94">
        <v>1</v>
      </c>
      <c r="P39" s="91" t="s">
        <v>317</v>
      </c>
    </row>
    <row r="40" spans="1:27" ht="15.75" customHeight="1" x14ac:dyDescent="0.15">
      <c r="A40" s="82"/>
      <c r="B40" s="82"/>
      <c r="C40" s="82"/>
      <c r="D40" s="83"/>
      <c r="E40" s="82"/>
      <c r="F40" s="82"/>
      <c r="G40" s="82"/>
      <c r="H40" s="82"/>
      <c r="I40" s="109" t="s">
        <v>358</v>
      </c>
      <c r="J40" s="99"/>
      <c r="K40" s="45">
        <f t="shared" ref="K40:M40" si="13">SUM(K2:K39)</f>
        <v>18275.060000000001</v>
      </c>
      <c r="L40" s="96">
        <f t="shared" si="13"/>
        <v>3171.6583179999989</v>
      </c>
      <c r="M40" s="45">
        <f t="shared" si="13"/>
        <v>21430.627604999998</v>
      </c>
      <c r="R40" s="45"/>
      <c r="S40" s="45"/>
      <c r="T40" s="45"/>
      <c r="U40" s="82"/>
      <c r="V40" s="82"/>
      <c r="W40" s="82"/>
      <c r="X40" s="82"/>
      <c r="Y40" s="82"/>
      <c r="Z40" s="82"/>
      <c r="AA40" s="82"/>
    </row>
    <row r="41" spans="1:27" ht="15.75" customHeight="1" x14ac:dyDescent="0.15">
      <c r="A41" s="90"/>
      <c r="L41" s="97"/>
    </row>
    <row r="42" spans="1:27" ht="15.75" customHeight="1" x14ac:dyDescent="0.15">
      <c r="A42" s="90"/>
      <c r="L42" s="97"/>
    </row>
    <row r="43" spans="1:27" ht="15.75" customHeight="1" x14ac:dyDescent="0.15">
      <c r="A43" s="90"/>
      <c r="L43" s="97"/>
    </row>
    <row r="44" spans="1:27" ht="15.75" customHeight="1" x14ac:dyDescent="0.15">
      <c r="A44" s="90"/>
      <c r="L44" s="97"/>
    </row>
    <row r="45" spans="1:27" ht="15.75" customHeight="1" x14ac:dyDescent="0.15">
      <c r="A45" s="90"/>
      <c r="L45" s="97"/>
    </row>
    <row r="46" spans="1:27" ht="15.75" customHeight="1" x14ac:dyDescent="0.15">
      <c r="A46" s="90"/>
      <c r="L46" s="97"/>
    </row>
    <row r="47" spans="1:27" ht="15.75" customHeight="1" x14ac:dyDescent="0.15">
      <c r="A47" s="90"/>
      <c r="L47" s="97"/>
    </row>
    <row r="48" spans="1:27" ht="15.75" customHeight="1" x14ac:dyDescent="0.15">
      <c r="A48" s="90"/>
      <c r="L48" s="97"/>
    </row>
    <row r="49" spans="1:12" ht="15.75" customHeight="1" x14ac:dyDescent="0.15">
      <c r="A49" s="90"/>
      <c r="L49" s="97"/>
    </row>
    <row r="50" spans="1:12" ht="15.75" customHeight="1" x14ac:dyDescent="0.15">
      <c r="A50" s="90"/>
      <c r="L50" s="97"/>
    </row>
    <row r="51" spans="1:12" ht="15.75" customHeight="1" x14ac:dyDescent="0.15">
      <c r="A51" s="90"/>
      <c r="L51" s="97"/>
    </row>
    <row r="52" spans="1:12" ht="15.75" customHeight="1" x14ac:dyDescent="0.15">
      <c r="A52" s="90"/>
      <c r="L52" s="97"/>
    </row>
    <row r="53" spans="1:12" ht="15.75" customHeight="1" x14ac:dyDescent="0.15">
      <c r="A53" s="90"/>
      <c r="L53" s="97"/>
    </row>
    <row r="54" spans="1:12" ht="15.75" customHeight="1" x14ac:dyDescent="0.15">
      <c r="A54" s="90"/>
      <c r="L54" s="97"/>
    </row>
    <row r="55" spans="1:12" ht="15.75" customHeight="1" x14ac:dyDescent="0.15">
      <c r="A55" s="90"/>
      <c r="L55" s="97"/>
    </row>
    <row r="56" spans="1:12" ht="15.75" customHeight="1" x14ac:dyDescent="0.15">
      <c r="A56" s="90"/>
      <c r="L56" s="97"/>
    </row>
    <row r="57" spans="1:12" ht="15.75" customHeight="1" x14ac:dyDescent="0.15">
      <c r="A57" s="90"/>
      <c r="L57" s="97"/>
    </row>
    <row r="58" spans="1:12" ht="15.75" customHeight="1" x14ac:dyDescent="0.15">
      <c r="A58" s="90"/>
      <c r="L58" s="97"/>
    </row>
    <row r="59" spans="1:12" ht="15.75" customHeight="1" x14ac:dyDescent="0.15">
      <c r="A59" s="90"/>
      <c r="L59" s="97"/>
    </row>
    <row r="60" spans="1:12" ht="15.75" customHeight="1" x14ac:dyDescent="0.15">
      <c r="A60" s="90"/>
      <c r="L60" s="97"/>
    </row>
    <row r="61" spans="1:12" ht="15.75" customHeight="1" x14ac:dyDescent="0.15">
      <c r="A61" s="90"/>
      <c r="L61" s="97"/>
    </row>
    <row r="62" spans="1:12" ht="15.75" customHeight="1" x14ac:dyDescent="0.15">
      <c r="A62" s="90"/>
      <c r="L62" s="97"/>
    </row>
    <row r="63" spans="1:12" ht="15.75" customHeight="1" x14ac:dyDescent="0.15">
      <c r="A63" s="90"/>
      <c r="L63" s="97"/>
    </row>
    <row r="64" spans="1:12" ht="15.75" customHeight="1" x14ac:dyDescent="0.15">
      <c r="A64" s="90"/>
      <c r="L64" s="97"/>
    </row>
    <row r="65" spans="1:12" ht="15.75" customHeight="1" x14ac:dyDescent="0.15">
      <c r="A65" s="90"/>
      <c r="L65" s="97"/>
    </row>
    <row r="66" spans="1:12" ht="15.75" customHeight="1" x14ac:dyDescent="0.15">
      <c r="A66" s="90"/>
      <c r="L66" s="97"/>
    </row>
    <row r="67" spans="1:12" ht="15.75" customHeight="1" x14ac:dyDescent="0.15">
      <c r="A67" s="90"/>
      <c r="L67" s="97"/>
    </row>
    <row r="68" spans="1:12" ht="15.75" customHeight="1" x14ac:dyDescent="0.15">
      <c r="A68" s="90"/>
      <c r="L68" s="97"/>
    </row>
    <row r="69" spans="1:12" ht="15.75" customHeight="1" x14ac:dyDescent="0.15">
      <c r="A69" s="90"/>
      <c r="L69" s="97"/>
    </row>
    <row r="70" spans="1:12" ht="15.75" customHeight="1" x14ac:dyDescent="0.15">
      <c r="A70" s="90"/>
      <c r="L70" s="97"/>
    </row>
    <row r="71" spans="1:12" ht="15.75" customHeight="1" x14ac:dyDescent="0.15">
      <c r="A71" s="90"/>
      <c r="L71" s="97"/>
    </row>
    <row r="72" spans="1:12" ht="15.75" customHeight="1" x14ac:dyDescent="0.15">
      <c r="A72" s="90"/>
      <c r="L72" s="97"/>
    </row>
    <row r="73" spans="1:12" ht="15.75" customHeight="1" x14ac:dyDescent="0.15">
      <c r="A73" s="90"/>
      <c r="L73" s="97"/>
    </row>
    <row r="74" spans="1:12" ht="15.75" customHeight="1" x14ac:dyDescent="0.15">
      <c r="A74" s="90"/>
      <c r="L74" s="97"/>
    </row>
    <row r="75" spans="1:12" ht="15.75" customHeight="1" x14ac:dyDescent="0.15">
      <c r="A75" s="90"/>
      <c r="L75" s="97"/>
    </row>
    <row r="76" spans="1:12" ht="15.75" customHeight="1" x14ac:dyDescent="0.15">
      <c r="A76" s="90"/>
      <c r="L76" s="97"/>
    </row>
    <row r="77" spans="1:12" ht="15.75" customHeight="1" x14ac:dyDescent="0.15">
      <c r="A77" s="90"/>
      <c r="L77" s="97"/>
    </row>
    <row r="78" spans="1:12" ht="15.75" customHeight="1" x14ac:dyDescent="0.15">
      <c r="A78" s="90"/>
      <c r="L78" s="97"/>
    </row>
    <row r="79" spans="1:12" ht="15.75" customHeight="1" x14ac:dyDescent="0.15">
      <c r="A79" s="90"/>
      <c r="L79" s="97"/>
    </row>
    <row r="80" spans="1:12" ht="15.75" customHeight="1" x14ac:dyDescent="0.15">
      <c r="A80" s="90"/>
      <c r="L80" s="97"/>
    </row>
    <row r="81" spans="1:12" ht="15.75" customHeight="1" x14ac:dyDescent="0.15">
      <c r="A81" s="90"/>
      <c r="L81" s="97"/>
    </row>
    <row r="82" spans="1:12" ht="15.75" customHeight="1" x14ac:dyDescent="0.15">
      <c r="A82" s="90"/>
      <c r="L82" s="97"/>
    </row>
    <row r="83" spans="1:12" ht="15.75" customHeight="1" x14ac:dyDescent="0.15">
      <c r="A83" s="90"/>
      <c r="L83" s="97"/>
    </row>
    <row r="84" spans="1:12" ht="15.75" customHeight="1" x14ac:dyDescent="0.15">
      <c r="A84" s="90"/>
      <c r="L84" s="97"/>
    </row>
    <row r="85" spans="1:12" ht="15.75" customHeight="1" x14ac:dyDescent="0.15">
      <c r="A85" s="90"/>
      <c r="L85" s="97"/>
    </row>
    <row r="86" spans="1:12" ht="15.75" customHeight="1" x14ac:dyDescent="0.15">
      <c r="A86" s="90"/>
      <c r="L86" s="97"/>
    </row>
    <row r="87" spans="1:12" ht="15.75" customHeight="1" x14ac:dyDescent="0.15">
      <c r="A87" s="90"/>
      <c r="L87" s="97"/>
    </row>
    <row r="88" spans="1:12" ht="15.75" customHeight="1" x14ac:dyDescent="0.15">
      <c r="A88" s="90"/>
      <c r="L88" s="97"/>
    </row>
    <row r="89" spans="1:12" ht="15.75" customHeight="1" x14ac:dyDescent="0.15">
      <c r="A89" s="90"/>
      <c r="L89" s="97"/>
    </row>
    <row r="90" spans="1:12" ht="15.75" customHeight="1" x14ac:dyDescent="0.15">
      <c r="A90" s="90"/>
      <c r="L90" s="97"/>
    </row>
    <row r="91" spans="1:12" ht="15.75" customHeight="1" x14ac:dyDescent="0.15">
      <c r="A91" s="90"/>
      <c r="L91" s="97"/>
    </row>
    <row r="92" spans="1:12" ht="15.75" customHeight="1" x14ac:dyDescent="0.15">
      <c r="A92" s="90"/>
      <c r="L92" s="97"/>
    </row>
    <row r="93" spans="1:12" ht="15.75" customHeight="1" x14ac:dyDescent="0.15">
      <c r="A93" s="90"/>
      <c r="L93" s="97"/>
    </row>
    <row r="94" spans="1:12" ht="15.75" customHeight="1" x14ac:dyDescent="0.15">
      <c r="A94" s="90"/>
      <c r="L94" s="97"/>
    </row>
    <row r="95" spans="1:12" ht="15.75" customHeight="1" x14ac:dyDescent="0.15">
      <c r="A95" s="90"/>
      <c r="L95" s="97"/>
    </row>
    <row r="96" spans="1:12" ht="15.75" customHeight="1" x14ac:dyDescent="0.15">
      <c r="A96" s="90"/>
      <c r="L96" s="97"/>
    </row>
    <row r="97" spans="1:12" ht="15.75" customHeight="1" x14ac:dyDescent="0.15">
      <c r="A97" s="90"/>
      <c r="L97" s="97"/>
    </row>
    <row r="98" spans="1:12" ht="15.75" customHeight="1" x14ac:dyDescent="0.15">
      <c r="A98" s="90"/>
      <c r="L98" s="97"/>
    </row>
    <row r="99" spans="1:12" ht="15.75" customHeight="1" x14ac:dyDescent="0.15">
      <c r="A99" s="90"/>
      <c r="L99" s="97"/>
    </row>
    <row r="100" spans="1:12" ht="15.75" customHeight="1" x14ac:dyDescent="0.15">
      <c r="A100" s="90"/>
      <c r="L100" s="97"/>
    </row>
    <row r="101" spans="1:12" ht="15.75" customHeight="1" x14ac:dyDescent="0.15">
      <c r="A101" s="90"/>
      <c r="L101" s="97"/>
    </row>
    <row r="102" spans="1:12" ht="15.75" customHeight="1" x14ac:dyDescent="0.15">
      <c r="A102" s="90"/>
      <c r="L102" s="97"/>
    </row>
    <row r="103" spans="1:12" ht="15.75" customHeight="1" x14ac:dyDescent="0.15">
      <c r="A103" s="90"/>
      <c r="L103" s="97"/>
    </row>
    <row r="104" spans="1:12" ht="15.75" customHeight="1" x14ac:dyDescent="0.15">
      <c r="A104" s="90"/>
      <c r="L104" s="97"/>
    </row>
    <row r="105" spans="1:12" ht="15.75" customHeight="1" x14ac:dyDescent="0.15">
      <c r="A105" s="90"/>
      <c r="L105" s="97"/>
    </row>
    <row r="106" spans="1:12" ht="15.75" customHeight="1" x14ac:dyDescent="0.15">
      <c r="A106" s="90"/>
      <c r="L106" s="97"/>
    </row>
    <row r="107" spans="1:12" ht="15.75" customHeight="1" x14ac:dyDescent="0.15">
      <c r="A107" s="90"/>
      <c r="L107" s="97"/>
    </row>
    <row r="108" spans="1:12" ht="15.75" customHeight="1" x14ac:dyDescent="0.15">
      <c r="A108" s="90"/>
      <c r="L108" s="97"/>
    </row>
    <row r="109" spans="1:12" ht="15.75" customHeight="1" x14ac:dyDescent="0.15">
      <c r="A109" s="90"/>
      <c r="L109" s="97"/>
    </row>
    <row r="110" spans="1:12" ht="15.75" customHeight="1" x14ac:dyDescent="0.15">
      <c r="A110" s="90"/>
      <c r="L110" s="97"/>
    </row>
    <row r="111" spans="1:12" ht="15.75" customHeight="1" x14ac:dyDescent="0.15">
      <c r="A111" s="90"/>
      <c r="L111" s="97"/>
    </row>
    <row r="112" spans="1:12" ht="15.75" customHeight="1" x14ac:dyDescent="0.15">
      <c r="A112" s="90"/>
      <c r="L112" s="97"/>
    </row>
    <row r="113" spans="1:12" ht="15.75" customHeight="1" x14ac:dyDescent="0.15">
      <c r="A113" s="90"/>
      <c r="L113" s="97"/>
    </row>
    <row r="114" spans="1:12" ht="15.75" customHeight="1" x14ac:dyDescent="0.15">
      <c r="A114" s="90"/>
      <c r="L114" s="97"/>
    </row>
    <row r="115" spans="1:12" ht="15.75" customHeight="1" x14ac:dyDescent="0.15">
      <c r="A115" s="90"/>
      <c r="L115" s="97"/>
    </row>
    <row r="116" spans="1:12" ht="15.75" customHeight="1" x14ac:dyDescent="0.15">
      <c r="A116" s="90"/>
      <c r="L116" s="97"/>
    </row>
    <row r="117" spans="1:12" ht="15.75" customHeight="1" x14ac:dyDescent="0.15">
      <c r="A117" s="90"/>
      <c r="L117" s="97"/>
    </row>
    <row r="118" spans="1:12" ht="15.75" customHeight="1" x14ac:dyDescent="0.15">
      <c r="A118" s="90"/>
      <c r="L118" s="97"/>
    </row>
    <row r="119" spans="1:12" ht="15.75" customHeight="1" x14ac:dyDescent="0.15">
      <c r="A119" s="90"/>
      <c r="L119" s="97"/>
    </row>
    <row r="120" spans="1:12" ht="15.75" customHeight="1" x14ac:dyDescent="0.15">
      <c r="A120" s="90"/>
      <c r="L120" s="97"/>
    </row>
    <row r="121" spans="1:12" ht="15.75" customHeight="1" x14ac:dyDescent="0.15">
      <c r="A121" s="90"/>
      <c r="L121" s="97"/>
    </row>
    <row r="122" spans="1:12" ht="15.75" customHeight="1" x14ac:dyDescent="0.15">
      <c r="A122" s="90"/>
      <c r="L122" s="97"/>
    </row>
    <row r="123" spans="1:12" ht="15.75" customHeight="1" x14ac:dyDescent="0.15">
      <c r="A123" s="90"/>
      <c r="L123" s="97"/>
    </row>
    <row r="124" spans="1:12" ht="15.75" customHeight="1" x14ac:dyDescent="0.15">
      <c r="A124" s="90"/>
      <c r="L124" s="97"/>
    </row>
    <row r="125" spans="1:12" ht="15.75" customHeight="1" x14ac:dyDescent="0.15">
      <c r="A125" s="90"/>
      <c r="L125" s="97"/>
    </row>
    <row r="126" spans="1:12" ht="15.75" customHeight="1" x14ac:dyDescent="0.15">
      <c r="A126" s="90"/>
      <c r="L126" s="97"/>
    </row>
    <row r="127" spans="1:12" ht="15.75" customHeight="1" x14ac:dyDescent="0.15">
      <c r="A127" s="90"/>
      <c r="L127" s="97"/>
    </row>
    <row r="128" spans="1:12" ht="15.75" customHeight="1" x14ac:dyDescent="0.15">
      <c r="A128" s="90"/>
      <c r="L128" s="97"/>
    </row>
    <row r="129" spans="1:12" ht="15.75" customHeight="1" x14ac:dyDescent="0.15">
      <c r="A129" s="90"/>
      <c r="L129" s="97"/>
    </row>
    <row r="130" spans="1:12" ht="15.75" customHeight="1" x14ac:dyDescent="0.15">
      <c r="A130" s="90"/>
      <c r="L130" s="97"/>
    </row>
    <row r="131" spans="1:12" ht="15.75" customHeight="1" x14ac:dyDescent="0.15">
      <c r="A131" s="90"/>
      <c r="L131" s="97"/>
    </row>
    <row r="132" spans="1:12" ht="15.75" customHeight="1" x14ac:dyDescent="0.15">
      <c r="A132" s="90"/>
      <c r="L132" s="97"/>
    </row>
    <row r="133" spans="1:12" ht="15.75" customHeight="1" x14ac:dyDescent="0.15">
      <c r="A133" s="90"/>
      <c r="L133" s="97"/>
    </row>
    <row r="134" spans="1:12" ht="15.75" customHeight="1" x14ac:dyDescent="0.15">
      <c r="A134" s="90"/>
      <c r="L134" s="97"/>
    </row>
    <row r="135" spans="1:12" ht="15.75" customHeight="1" x14ac:dyDescent="0.15">
      <c r="A135" s="90"/>
      <c r="L135" s="97"/>
    </row>
    <row r="136" spans="1:12" ht="15.75" customHeight="1" x14ac:dyDescent="0.15">
      <c r="A136" s="90"/>
      <c r="L136" s="97"/>
    </row>
    <row r="137" spans="1:12" ht="15.75" customHeight="1" x14ac:dyDescent="0.15">
      <c r="A137" s="90"/>
      <c r="L137" s="97"/>
    </row>
    <row r="138" spans="1:12" ht="15.75" customHeight="1" x14ac:dyDescent="0.15">
      <c r="A138" s="90"/>
      <c r="L138" s="97"/>
    </row>
    <row r="139" spans="1:12" ht="15.75" customHeight="1" x14ac:dyDescent="0.15">
      <c r="A139" s="90"/>
      <c r="L139" s="97"/>
    </row>
    <row r="140" spans="1:12" ht="15.75" customHeight="1" x14ac:dyDescent="0.15">
      <c r="A140" s="90"/>
      <c r="L140" s="97"/>
    </row>
    <row r="141" spans="1:12" ht="15.75" customHeight="1" x14ac:dyDescent="0.15">
      <c r="A141" s="90"/>
      <c r="L141" s="97"/>
    </row>
    <row r="142" spans="1:12" ht="15.75" customHeight="1" x14ac:dyDescent="0.15">
      <c r="A142" s="90"/>
      <c r="L142" s="97"/>
    </row>
    <row r="143" spans="1:12" ht="15.75" customHeight="1" x14ac:dyDescent="0.15">
      <c r="A143" s="90"/>
      <c r="L143" s="97"/>
    </row>
    <row r="144" spans="1:12" ht="15.75" customHeight="1" x14ac:dyDescent="0.15">
      <c r="A144" s="90"/>
      <c r="L144" s="97"/>
    </row>
    <row r="145" spans="1:12" ht="15.75" customHeight="1" x14ac:dyDescent="0.15">
      <c r="A145" s="90"/>
      <c r="L145" s="97"/>
    </row>
    <row r="146" spans="1:12" ht="15.75" customHeight="1" x14ac:dyDescent="0.15">
      <c r="A146" s="90"/>
      <c r="L146" s="97"/>
    </row>
    <row r="147" spans="1:12" ht="15.75" customHeight="1" x14ac:dyDescent="0.15">
      <c r="A147" s="90"/>
      <c r="L147" s="97"/>
    </row>
    <row r="148" spans="1:12" ht="15.75" customHeight="1" x14ac:dyDescent="0.15">
      <c r="A148" s="90"/>
      <c r="L148" s="97"/>
    </row>
    <row r="149" spans="1:12" ht="15.75" customHeight="1" x14ac:dyDescent="0.15">
      <c r="A149" s="90"/>
      <c r="L149" s="97"/>
    </row>
    <row r="150" spans="1:12" ht="15.75" customHeight="1" x14ac:dyDescent="0.15">
      <c r="A150" s="90"/>
      <c r="L150" s="97"/>
    </row>
    <row r="151" spans="1:12" ht="15.75" customHeight="1" x14ac:dyDescent="0.15">
      <c r="A151" s="90"/>
      <c r="L151" s="97"/>
    </row>
    <row r="152" spans="1:12" ht="15.75" customHeight="1" x14ac:dyDescent="0.15">
      <c r="A152" s="90"/>
      <c r="L152" s="97"/>
    </row>
    <row r="153" spans="1:12" ht="15.75" customHeight="1" x14ac:dyDescent="0.15">
      <c r="A153" s="90"/>
      <c r="L153" s="97"/>
    </row>
    <row r="154" spans="1:12" ht="15.75" customHeight="1" x14ac:dyDescent="0.15">
      <c r="A154" s="90"/>
      <c r="L154" s="97"/>
    </row>
    <row r="155" spans="1:12" ht="15.75" customHeight="1" x14ac:dyDescent="0.15">
      <c r="A155" s="90"/>
      <c r="L155" s="97"/>
    </row>
    <row r="156" spans="1:12" ht="15.75" customHeight="1" x14ac:dyDescent="0.15">
      <c r="A156" s="90"/>
      <c r="L156" s="97"/>
    </row>
    <row r="157" spans="1:12" ht="15.75" customHeight="1" x14ac:dyDescent="0.15">
      <c r="A157" s="90"/>
      <c r="L157" s="97"/>
    </row>
    <row r="158" spans="1:12" ht="15.75" customHeight="1" x14ac:dyDescent="0.15">
      <c r="A158" s="90"/>
      <c r="L158" s="97"/>
    </row>
    <row r="159" spans="1:12" ht="15.75" customHeight="1" x14ac:dyDescent="0.15">
      <c r="A159" s="90"/>
      <c r="L159" s="97"/>
    </row>
    <row r="160" spans="1:12" ht="15.75" customHeight="1" x14ac:dyDescent="0.15">
      <c r="A160" s="90"/>
      <c r="L160" s="97"/>
    </row>
    <row r="161" spans="1:12" ht="15.75" customHeight="1" x14ac:dyDescent="0.15">
      <c r="A161" s="90"/>
      <c r="L161" s="97"/>
    </row>
    <row r="162" spans="1:12" ht="15.75" customHeight="1" x14ac:dyDescent="0.15">
      <c r="A162" s="90"/>
      <c r="L162" s="97"/>
    </row>
    <row r="163" spans="1:12" ht="15.75" customHeight="1" x14ac:dyDescent="0.15">
      <c r="A163" s="90"/>
      <c r="L163" s="97"/>
    </row>
    <row r="164" spans="1:12" ht="15.75" customHeight="1" x14ac:dyDescent="0.15">
      <c r="A164" s="90"/>
      <c r="L164" s="97"/>
    </row>
    <row r="165" spans="1:12" ht="15.75" customHeight="1" x14ac:dyDescent="0.15">
      <c r="A165" s="90"/>
      <c r="L165" s="97"/>
    </row>
    <row r="166" spans="1:12" ht="15.75" customHeight="1" x14ac:dyDescent="0.15">
      <c r="A166" s="90"/>
      <c r="L166" s="97"/>
    </row>
    <row r="167" spans="1:12" ht="15.75" customHeight="1" x14ac:dyDescent="0.15">
      <c r="A167" s="90"/>
      <c r="L167" s="97"/>
    </row>
    <row r="168" spans="1:12" ht="15.75" customHeight="1" x14ac:dyDescent="0.15">
      <c r="A168" s="90"/>
      <c r="L168" s="97"/>
    </row>
    <row r="169" spans="1:12" ht="15.75" customHeight="1" x14ac:dyDescent="0.15">
      <c r="A169" s="90"/>
      <c r="L169" s="97"/>
    </row>
    <row r="170" spans="1:12" ht="15.75" customHeight="1" x14ac:dyDescent="0.15">
      <c r="A170" s="90"/>
      <c r="L170" s="97"/>
    </row>
    <row r="171" spans="1:12" ht="15.75" customHeight="1" x14ac:dyDescent="0.15">
      <c r="A171" s="90"/>
      <c r="L171" s="97"/>
    </row>
    <row r="172" spans="1:12" ht="15.75" customHeight="1" x14ac:dyDescent="0.15">
      <c r="A172" s="90"/>
      <c r="L172" s="97"/>
    </row>
    <row r="173" spans="1:12" ht="15.75" customHeight="1" x14ac:dyDescent="0.15">
      <c r="A173" s="90"/>
      <c r="L173" s="97"/>
    </row>
    <row r="174" spans="1:12" ht="15.75" customHeight="1" x14ac:dyDescent="0.15">
      <c r="A174" s="90"/>
      <c r="L174" s="97"/>
    </row>
    <row r="175" spans="1:12" ht="15.75" customHeight="1" x14ac:dyDescent="0.15">
      <c r="A175" s="90"/>
      <c r="L175" s="97"/>
    </row>
    <row r="176" spans="1:12" ht="15.75" customHeight="1" x14ac:dyDescent="0.15">
      <c r="A176" s="90"/>
      <c r="L176" s="97"/>
    </row>
    <row r="177" spans="1:12" ht="15.75" customHeight="1" x14ac:dyDescent="0.15">
      <c r="A177" s="90"/>
      <c r="L177" s="97"/>
    </row>
    <row r="178" spans="1:12" ht="15.75" customHeight="1" x14ac:dyDescent="0.15">
      <c r="A178" s="90"/>
      <c r="L178" s="97"/>
    </row>
    <row r="179" spans="1:12" ht="15.75" customHeight="1" x14ac:dyDescent="0.15">
      <c r="A179" s="90"/>
      <c r="L179" s="97"/>
    </row>
    <row r="180" spans="1:12" ht="15.75" customHeight="1" x14ac:dyDescent="0.15">
      <c r="A180" s="90"/>
      <c r="L180" s="97"/>
    </row>
    <row r="181" spans="1:12" ht="15.75" customHeight="1" x14ac:dyDescent="0.15">
      <c r="A181" s="90"/>
      <c r="L181" s="97"/>
    </row>
    <row r="182" spans="1:12" ht="15.75" customHeight="1" x14ac:dyDescent="0.15">
      <c r="A182" s="90"/>
      <c r="L182" s="97"/>
    </row>
    <row r="183" spans="1:12" ht="15.75" customHeight="1" x14ac:dyDescent="0.15">
      <c r="A183" s="90"/>
      <c r="L183" s="97"/>
    </row>
    <row r="184" spans="1:12" ht="15.75" customHeight="1" x14ac:dyDescent="0.15">
      <c r="A184" s="90"/>
      <c r="L184" s="97"/>
    </row>
    <row r="185" spans="1:12" ht="15.75" customHeight="1" x14ac:dyDescent="0.15">
      <c r="A185" s="90"/>
      <c r="L185" s="97"/>
    </row>
    <row r="186" spans="1:12" ht="15.75" customHeight="1" x14ac:dyDescent="0.15">
      <c r="A186" s="90"/>
      <c r="L186" s="97"/>
    </row>
    <row r="187" spans="1:12" ht="15.75" customHeight="1" x14ac:dyDescent="0.15">
      <c r="A187" s="90"/>
      <c r="L187" s="97"/>
    </row>
    <row r="188" spans="1:12" ht="15.75" customHeight="1" x14ac:dyDescent="0.15">
      <c r="A188" s="90"/>
      <c r="L188" s="97"/>
    </row>
    <row r="189" spans="1:12" ht="15.75" customHeight="1" x14ac:dyDescent="0.15">
      <c r="A189" s="90"/>
      <c r="L189" s="97"/>
    </row>
    <row r="190" spans="1:12" ht="15.75" customHeight="1" x14ac:dyDescent="0.15">
      <c r="A190" s="90"/>
      <c r="L190" s="97"/>
    </row>
    <row r="191" spans="1:12" ht="15.75" customHeight="1" x14ac:dyDescent="0.15">
      <c r="A191" s="90"/>
      <c r="L191" s="97"/>
    </row>
    <row r="192" spans="1:12" ht="15.75" customHeight="1" x14ac:dyDescent="0.15">
      <c r="A192" s="90"/>
      <c r="L192" s="97"/>
    </row>
    <row r="193" spans="1:12" ht="15.75" customHeight="1" x14ac:dyDescent="0.15">
      <c r="A193" s="90"/>
      <c r="L193" s="97"/>
    </row>
    <row r="194" spans="1:12" ht="15.75" customHeight="1" x14ac:dyDescent="0.15">
      <c r="A194" s="90"/>
      <c r="L194" s="97"/>
    </row>
    <row r="195" spans="1:12" ht="15.75" customHeight="1" x14ac:dyDescent="0.15">
      <c r="A195" s="90"/>
      <c r="L195" s="97"/>
    </row>
    <row r="196" spans="1:12" ht="15.75" customHeight="1" x14ac:dyDescent="0.15">
      <c r="A196" s="90"/>
      <c r="L196" s="97"/>
    </row>
    <row r="197" spans="1:12" ht="15.75" customHeight="1" x14ac:dyDescent="0.15">
      <c r="A197" s="90"/>
      <c r="L197" s="97"/>
    </row>
    <row r="198" spans="1:12" ht="15.75" customHeight="1" x14ac:dyDescent="0.15">
      <c r="A198" s="90"/>
      <c r="L198" s="97"/>
    </row>
    <row r="199" spans="1:12" ht="15.75" customHeight="1" x14ac:dyDescent="0.15">
      <c r="A199" s="90"/>
      <c r="L199" s="97"/>
    </row>
    <row r="200" spans="1:12" ht="15.75" customHeight="1" x14ac:dyDescent="0.15">
      <c r="A200" s="90"/>
      <c r="L200" s="97"/>
    </row>
    <row r="201" spans="1:12" ht="15.75" customHeight="1" x14ac:dyDescent="0.15">
      <c r="A201" s="90"/>
      <c r="L201" s="97"/>
    </row>
    <row r="202" spans="1:12" ht="15.75" customHeight="1" x14ac:dyDescent="0.15">
      <c r="A202" s="90"/>
      <c r="L202" s="97"/>
    </row>
    <row r="203" spans="1:12" ht="15.75" customHeight="1" x14ac:dyDescent="0.15">
      <c r="A203" s="90"/>
      <c r="L203" s="97"/>
    </row>
    <row r="204" spans="1:12" ht="15.75" customHeight="1" x14ac:dyDescent="0.15">
      <c r="A204" s="90"/>
      <c r="L204" s="97"/>
    </row>
    <row r="205" spans="1:12" ht="15.75" customHeight="1" x14ac:dyDescent="0.15">
      <c r="A205" s="90"/>
      <c r="L205" s="97"/>
    </row>
    <row r="206" spans="1:12" ht="15.75" customHeight="1" x14ac:dyDescent="0.15">
      <c r="A206" s="90"/>
      <c r="L206" s="97"/>
    </row>
    <row r="207" spans="1:12" ht="15.75" customHeight="1" x14ac:dyDescent="0.15">
      <c r="A207" s="90"/>
      <c r="L207" s="97"/>
    </row>
    <row r="208" spans="1:12" ht="15.75" customHeight="1" x14ac:dyDescent="0.15">
      <c r="A208" s="90"/>
      <c r="L208" s="97"/>
    </row>
    <row r="209" spans="1:12" ht="15.75" customHeight="1" x14ac:dyDescent="0.15">
      <c r="A209" s="90"/>
      <c r="L209" s="97"/>
    </row>
    <row r="210" spans="1:12" ht="15.75" customHeight="1" x14ac:dyDescent="0.15">
      <c r="A210" s="90"/>
      <c r="L210" s="97"/>
    </row>
    <row r="211" spans="1:12" ht="15.75" customHeight="1" x14ac:dyDescent="0.15">
      <c r="A211" s="90"/>
      <c r="L211" s="97"/>
    </row>
    <row r="212" spans="1:12" ht="15.75" customHeight="1" x14ac:dyDescent="0.15">
      <c r="A212" s="90"/>
      <c r="L212" s="97"/>
    </row>
    <row r="213" spans="1:12" ht="15.75" customHeight="1" x14ac:dyDescent="0.15">
      <c r="A213" s="90"/>
      <c r="L213" s="97"/>
    </row>
    <row r="214" spans="1:12" ht="15.75" customHeight="1" x14ac:dyDescent="0.15">
      <c r="A214" s="90"/>
      <c r="L214" s="97"/>
    </row>
    <row r="215" spans="1:12" ht="15.75" customHeight="1" x14ac:dyDescent="0.15">
      <c r="A215" s="90"/>
      <c r="L215" s="97"/>
    </row>
    <row r="216" spans="1:12" ht="15.75" customHeight="1" x14ac:dyDescent="0.15">
      <c r="A216" s="90"/>
      <c r="L216" s="97"/>
    </row>
    <row r="217" spans="1:12" ht="15.75" customHeight="1" x14ac:dyDescent="0.15">
      <c r="A217" s="90"/>
      <c r="L217" s="97"/>
    </row>
    <row r="218" spans="1:12" ht="15.75" customHeight="1" x14ac:dyDescent="0.15">
      <c r="A218" s="90"/>
      <c r="L218" s="97"/>
    </row>
    <row r="219" spans="1:12" ht="15.75" customHeight="1" x14ac:dyDescent="0.15">
      <c r="A219" s="90"/>
      <c r="L219" s="97"/>
    </row>
    <row r="220" spans="1:12" ht="15.75" customHeight="1" x14ac:dyDescent="0.15">
      <c r="A220" s="90"/>
      <c r="L220" s="97"/>
    </row>
    <row r="221" spans="1:12" ht="15.75" customHeight="1" x14ac:dyDescent="0.15">
      <c r="A221" s="90"/>
      <c r="L221" s="97"/>
    </row>
    <row r="222" spans="1:12" ht="15.75" customHeight="1" x14ac:dyDescent="0.15">
      <c r="A222" s="90"/>
      <c r="L222" s="97"/>
    </row>
    <row r="223" spans="1:12" ht="15.75" customHeight="1" x14ac:dyDescent="0.15">
      <c r="A223" s="90"/>
      <c r="L223" s="97"/>
    </row>
    <row r="224" spans="1:12" ht="15.75" customHeight="1" x14ac:dyDescent="0.15">
      <c r="A224" s="90"/>
      <c r="L224" s="97"/>
    </row>
    <row r="225" spans="1:12" ht="15.75" customHeight="1" x14ac:dyDescent="0.15">
      <c r="A225" s="90"/>
      <c r="L225" s="97"/>
    </row>
    <row r="226" spans="1:12" ht="15.75" customHeight="1" x14ac:dyDescent="0.15">
      <c r="A226" s="90"/>
      <c r="L226" s="97"/>
    </row>
    <row r="227" spans="1:12" ht="15.75" customHeight="1" x14ac:dyDescent="0.15">
      <c r="A227" s="90"/>
      <c r="L227" s="97"/>
    </row>
    <row r="228" spans="1:12" ht="15.75" customHeight="1" x14ac:dyDescent="0.15">
      <c r="A228" s="90"/>
      <c r="L228" s="97"/>
    </row>
    <row r="229" spans="1:12" ht="15.75" customHeight="1" x14ac:dyDescent="0.15">
      <c r="A229" s="90"/>
      <c r="L229" s="97"/>
    </row>
    <row r="230" spans="1:12" ht="15.75" customHeight="1" x14ac:dyDescent="0.15">
      <c r="A230" s="90"/>
      <c r="L230" s="97"/>
    </row>
    <row r="231" spans="1:12" ht="15.75" customHeight="1" x14ac:dyDescent="0.15">
      <c r="A231" s="90"/>
      <c r="L231" s="97"/>
    </row>
    <row r="232" spans="1:12" ht="15.75" customHeight="1" x14ac:dyDescent="0.15">
      <c r="A232" s="90"/>
      <c r="L232" s="97"/>
    </row>
    <row r="233" spans="1:12" ht="15.75" customHeight="1" x14ac:dyDescent="0.15">
      <c r="A233" s="90"/>
      <c r="L233" s="97"/>
    </row>
    <row r="234" spans="1:12" ht="15.75" customHeight="1" x14ac:dyDescent="0.15">
      <c r="A234" s="90"/>
      <c r="L234" s="97"/>
    </row>
    <row r="235" spans="1:12" ht="15.75" customHeight="1" x14ac:dyDescent="0.15">
      <c r="A235" s="90"/>
      <c r="L235" s="97"/>
    </row>
    <row r="236" spans="1:12" ht="15.75" customHeight="1" x14ac:dyDescent="0.15">
      <c r="A236" s="90"/>
      <c r="L236" s="97"/>
    </row>
    <row r="237" spans="1:12" ht="15.75" customHeight="1" x14ac:dyDescent="0.15">
      <c r="A237" s="90"/>
      <c r="L237" s="97"/>
    </row>
    <row r="238" spans="1:12" ht="15.75" customHeight="1" x14ac:dyDescent="0.15">
      <c r="A238" s="90"/>
      <c r="L238" s="97"/>
    </row>
    <row r="239" spans="1:12" ht="15.75" customHeight="1" x14ac:dyDescent="0.15">
      <c r="A239" s="90"/>
      <c r="L239" s="97"/>
    </row>
    <row r="240" spans="1:12" ht="15.75" customHeight="1" x14ac:dyDescent="0.15">
      <c r="A240" s="90"/>
      <c r="L240" s="97"/>
    </row>
    <row r="241" spans="12:12" ht="15.75" customHeight="1" x14ac:dyDescent="0.15">
      <c r="L241" s="85"/>
    </row>
    <row r="242" spans="12:12" ht="15.75" customHeight="1" x14ac:dyDescent="0.15">
      <c r="L242" s="85"/>
    </row>
    <row r="243" spans="12:12" ht="15.75" customHeight="1" x14ac:dyDescent="0.15">
      <c r="L243" s="85"/>
    </row>
    <row r="244" spans="12:12" ht="15.75" customHeight="1" x14ac:dyDescent="0.15">
      <c r="L244" s="85"/>
    </row>
    <row r="245" spans="12:12" ht="15.75" customHeight="1" x14ac:dyDescent="0.15">
      <c r="L245" s="85"/>
    </row>
    <row r="246" spans="12:12" ht="15.75" customHeight="1" x14ac:dyDescent="0.15">
      <c r="L246" s="85"/>
    </row>
    <row r="247" spans="12:12" ht="15.75" customHeight="1" x14ac:dyDescent="0.15">
      <c r="L247" s="85"/>
    </row>
    <row r="248" spans="12:12" ht="15.75" customHeight="1" x14ac:dyDescent="0.15">
      <c r="L248" s="85"/>
    </row>
    <row r="249" spans="12:12" ht="15.75" customHeight="1" x14ac:dyDescent="0.15">
      <c r="L249" s="85"/>
    </row>
    <row r="250" spans="12:12" ht="15.75" customHeight="1" x14ac:dyDescent="0.15">
      <c r="L250" s="85"/>
    </row>
    <row r="251" spans="12:12" ht="15.75" customHeight="1" x14ac:dyDescent="0.15">
      <c r="L251" s="85"/>
    </row>
    <row r="252" spans="12:12" ht="15.75" customHeight="1" x14ac:dyDescent="0.15">
      <c r="L252" s="85"/>
    </row>
    <row r="253" spans="12:12" ht="15.75" customHeight="1" x14ac:dyDescent="0.15">
      <c r="L253" s="85"/>
    </row>
    <row r="254" spans="12:12" ht="15.75" customHeight="1" x14ac:dyDescent="0.15">
      <c r="L254" s="85"/>
    </row>
    <row r="255" spans="12:12" ht="15.75" customHeight="1" x14ac:dyDescent="0.15">
      <c r="L255" s="85"/>
    </row>
    <row r="256" spans="12:12" ht="15.75" customHeight="1" x14ac:dyDescent="0.15">
      <c r="L256" s="85"/>
    </row>
    <row r="257" spans="12:12" ht="15.75" customHeight="1" x14ac:dyDescent="0.15">
      <c r="L257" s="85"/>
    </row>
    <row r="258" spans="12:12" ht="15.75" customHeight="1" x14ac:dyDescent="0.15">
      <c r="L258" s="85"/>
    </row>
    <row r="259" spans="12:12" ht="15.75" customHeight="1" x14ac:dyDescent="0.15">
      <c r="L259" s="85"/>
    </row>
    <row r="260" spans="12:12" ht="15.75" customHeight="1" x14ac:dyDescent="0.15">
      <c r="L260" s="85"/>
    </row>
    <row r="261" spans="12:12" ht="15.75" customHeight="1" x14ac:dyDescent="0.15">
      <c r="L261" s="85"/>
    </row>
    <row r="262" spans="12:12" ht="15.75" customHeight="1" x14ac:dyDescent="0.15">
      <c r="L262" s="85"/>
    </row>
    <row r="263" spans="12:12" ht="15.75" customHeight="1" x14ac:dyDescent="0.15">
      <c r="L263" s="85"/>
    </row>
    <row r="264" spans="12:12" ht="15.75" customHeight="1" x14ac:dyDescent="0.15">
      <c r="L264" s="85"/>
    </row>
    <row r="265" spans="12:12" ht="15.75" customHeight="1" x14ac:dyDescent="0.15">
      <c r="L265" s="85"/>
    </row>
    <row r="266" spans="12:12" ht="15.75" customHeight="1" x14ac:dyDescent="0.15">
      <c r="L266" s="85"/>
    </row>
    <row r="267" spans="12:12" ht="15.75" customHeight="1" x14ac:dyDescent="0.15">
      <c r="L267" s="85"/>
    </row>
    <row r="268" spans="12:12" ht="15.75" customHeight="1" x14ac:dyDescent="0.15">
      <c r="L268" s="85"/>
    </row>
    <row r="269" spans="12:12" ht="15.75" customHeight="1" x14ac:dyDescent="0.15">
      <c r="L269" s="85"/>
    </row>
    <row r="270" spans="12:12" ht="15.75" customHeight="1" x14ac:dyDescent="0.15">
      <c r="L270" s="85"/>
    </row>
    <row r="271" spans="12:12" ht="15.75" customHeight="1" x14ac:dyDescent="0.15">
      <c r="L271" s="85"/>
    </row>
    <row r="272" spans="12:12" ht="15.75" customHeight="1" x14ac:dyDescent="0.15">
      <c r="L272" s="85"/>
    </row>
    <row r="273" spans="12:12" ht="15.75" customHeight="1" x14ac:dyDescent="0.15">
      <c r="L273" s="85"/>
    </row>
    <row r="274" spans="12:12" ht="15.75" customHeight="1" x14ac:dyDescent="0.15">
      <c r="L274" s="85"/>
    </row>
    <row r="275" spans="12:12" ht="15.75" customHeight="1" x14ac:dyDescent="0.15">
      <c r="L275" s="85"/>
    </row>
    <row r="276" spans="12:12" ht="15.75" customHeight="1" x14ac:dyDescent="0.15">
      <c r="L276" s="85"/>
    </row>
    <row r="277" spans="12:12" ht="15.75" customHeight="1" x14ac:dyDescent="0.15">
      <c r="L277" s="85"/>
    </row>
    <row r="278" spans="12:12" ht="15.75" customHeight="1" x14ac:dyDescent="0.15">
      <c r="L278" s="85"/>
    </row>
    <row r="279" spans="12:12" ht="15.75" customHeight="1" x14ac:dyDescent="0.15">
      <c r="L279" s="85"/>
    </row>
    <row r="280" spans="12:12" ht="15.75" customHeight="1" x14ac:dyDescent="0.15">
      <c r="L280" s="85"/>
    </row>
    <row r="281" spans="12:12" ht="15.75" customHeight="1" x14ac:dyDescent="0.15">
      <c r="L281" s="85"/>
    </row>
    <row r="282" spans="12:12" ht="15.75" customHeight="1" x14ac:dyDescent="0.15">
      <c r="L282" s="85"/>
    </row>
    <row r="283" spans="12:12" ht="15.75" customHeight="1" x14ac:dyDescent="0.15">
      <c r="L283" s="85"/>
    </row>
    <row r="284" spans="12:12" ht="15.75" customHeight="1" x14ac:dyDescent="0.15">
      <c r="L284" s="85"/>
    </row>
    <row r="285" spans="12:12" ht="15.75" customHeight="1" x14ac:dyDescent="0.15">
      <c r="L285" s="85"/>
    </row>
    <row r="286" spans="12:12" ht="15.75" customHeight="1" x14ac:dyDescent="0.15">
      <c r="L286" s="85"/>
    </row>
    <row r="287" spans="12:12" ht="15.75" customHeight="1" x14ac:dyDescent="0.15">
      <c r="L287" s="85"/>
    </row>
    <row r="288" spans="12:12" ht="15.75" customHeight="1" x14ac:dyDescent="0.15">
      <c r="L288" s="85"/>
    </row>
    <row r="289" spans="12:12" ht="15.75" customHeight="1" x14ac:dyDescent="0.15">
      <c r="L289" s="85"/>
    </row>
    <row r="290" spans="12:12" ht="15.75" customHeight="1" x14ac:dyDescent="0.15">
      <c r="L290" s="85"/>
    </row>
    <row r="291" spans="12:12" ht="15.75" customHeight="1" x14ac:dyDescent="0.15">
      <c r="L291" s="85"/>
    </row>
    <row r="292" spans="12:12" ht="15.75" customHeight="1" x14ac:dyDescent="0.15">
      <c r="L292" s="85"/>
    </row>
    <row r="293" spans="12:12" ht="15.75" customHeight="1" x14ac:dyDescent="0.15">
      <c r="L293" s="85"/>
    </row>
    <row r="294" spans="12:12" ht="15.75" customHeight="1" x14ac:dyDescent="0.15">
      <c r="L294" s="85"/>
    </row>
    <row r="295" spans="12:12" ht="15.75" customHeight="1" x14ac:dyDescent="0.15">
      <c r="L295" s="85"/>
    </row>
    <row r="296" spans="12:12" ht="15.75" customHeight="1" x14ac:dyDescent="0.15">
      <c r="L296" s="85"/>
    </row>
    <row r="297" spans="12:12" ht="15.75" customHeight="1" x14ac:dyDescent="0.15">
      <c r="L297" s="85"/>
    </row>
    <row r="298" spans="12:12" ht="15.75" customHeight="1" x14ac:dyDescent="0.15">
      <c r="L298" s="85"/>
    </row>
    <row r="299" spans="12:12" ht="15.75" customHeight="1" x14ac:dyDescent="0.15">
      <c r="L299" s="85"/>
    </row>
    <row r="300" spans="12:12" ht="15.75" customHeight="1" x14ac:dyDescent="0.15">
      <c r="L300" s="85"/>
    </row>
    <row r="301" spans="12:12" ht="15.75" customHeight="1" x14ac:dyDescent="0.15">
      <c r="L301" s="85"/>
    </row>
    <row r="302" spans="12:12" ht="15.75" customHeight="1" x14ac:dyDescent="0.15">
      <c r="L302" s="85"/>
    </row>
    <row r="303" spans="12:12" ht="15.75" customHeight="1" x14ac:dyDescent="0.15">
      <c r="L303" s="85"/>
    </row>
    <row r="304" spans="12:12" ht="15.75" customHeight="1" x14ac:dyDescent="0.15">
      <c r="L304" s="85"/>
    </row>
    <row r="305" spans="12:12" ht="15.75" customHeight="1" x14ac:dyDescent="0.15">
      <c r="L305" s="85"/>
    </row>
    <row r="306" spans="12:12" ht="15.75" customHeight="1" x14ac:dyDescent="0.15">
      <c r="L306" s="85"/>
    </row>
    <row r="307" spans="12:12" ht="15.75" customHeight="1" x14ac:dyDescent="0.15">
      <c r="L307" s="85"/>
    </row>
    <row r="308" spans="12:12" ht="15.75" customHeight="1" x14ac:dyDescent="0.15">
      <c r="L308" s="85"/>
    </row>
    <row r="309" spans="12:12" ht="15.75" customHeight="1" x14ac:dyDescent="0.15">
      <c r="L309" s="85"/>
    </row>
    <row r="310" spans="12:12" ht="15.75" customHeight="1" x14ac:dyDescent="0.15">
      <c r="L310" s="85"/>
    </row>
    <row r="311" spans="12:12" ht="15.75" customHeight="1" x14ac:dyDescent="0.15">
      <c r="L311" s="85"/>
    </row>
    <row r="312" spans="12:12" ht="15.75" customHeight="1" x14ac:dyDescent="0.15">
      <c r="L312" s="85"/>
    </row>
    <row r="313" spans="12:12" ht="15.75" customHeight="1" x14ac:dyDescent="0.15">
      <c r="L313" s="85"/>
    </row>
    <row r="314" spans="12:12" ht="15.75" customHeight="1" x14ac:dyDescent="0.15">
      <c r="L314" s="85"/>
    </row>
    <row r="315" spans="12:12" ht="15.75" customHeight="1" x14ac:dyDescent="0.15">
      <c r="L315" s="85"/>
    </row>
    <row r="316" spans="12:12" ht="15.75" customHeight="1" x14ac:dyDescent="0.15">
      <c r="L316" s="85"/>
    </row>
    <row r="317" spans="12:12" ht="15.75" customHeight="1" x14ac:dyDescent="0.15">
      <c r="L317" s="85"/>
    </row>
    <row r="318" spans="12:12" ht="15.75" customHeight="1" x14ac:dyDescent="0.15">
      <c r="L318" s="85"/>
    </row>
    <row r="319" spans="12:12" ht="15.75" customHeight="1" x14ac:dyDescent="0.15">
      <c r="L319" s="85"/>
    </row>
    <row r="320" spans="12:12" ht="15.75" customHeight="1" x14ac:dyDescent="0.15">
      <c r="L320" s="85"/>
    </row>
    <row r="321" spans="12:12" ht="15.75" customHeight="1" x14ac:dyDescent="0.15">
      <c r="L321" s="85"/>
    </row>
    <row r="322" spans="12:12" ht="15.75" customHeight="1" x14ac:dyDescent="0.15">
      <c r="L322" s="85"/>
    </row>
    <row r="323" spans="12:12" ht="15.75" customHeight="1" x14ac:dyDescent="0.15">
      <c r="L323" s="85"/>
    </row>
    <row r="324" spans="12:12" ht="15.75" customHeight="1" x14ac:dyDescent="0.15">
      <c r="L324" s="85"/>
    </row>
    <row r="325" spans="12:12" ht="15.75" customHeight="1" x14ac:dyDescent="0.15">
      <c r="L325" s="85"/>
    </row>
    <row r="326" spans="12:12" ht="15.75" customHeight="1" x14ac:dyDescent="0.15">
      <c r="L326" s="85"/>
    </row>
    <row r="327" spans="12:12" ht="15.75" customHeight="1" x14ac:dyDescent="0.15">
      <c r="L327" s="85"/>
    </row>
    <row r="328" spans="12:12" ht="15.75" customHeight="1" x14ac:dyDescent="0.15">
      <c r="L328" s="85"/>
    </row>
    <row r="329" spans="12:12" ht="15.75" customHeight="1" x14ac:dyDescent="0.15">
      <c r="L329" s="85"/>
    </row>
    <row r="330" spans="12:12" ht="15.75" customHeight="1" x14ac:dyDescent="0.15">
      <c r="L330" s="85"/>
    </row>
    <row r="331" spans="12:12" ht="15.75" customHeight="1" x14ac:dyDescent="0.15">
      <c r="L331" s="85"/>
    </row>
    <row r="332" spans="12:12" ht="15.75" customHeight="1" x14ac:dyDescent="0.15">
      <c r="L332" s="85"/>
    </row>
    <row r="333" spans="12:12" ht="15.75" customHeight="1" x14ac:dyDescent="0.15">
      <c r="L333" s="85"/>
    </row>
    <row r="334" spans="12:12" ht="15.75" customHeight="1" x14ac:dyDescent="0.15">
      <c r="L334" s="85"/>
    </row>
    <row r="335" spans="12:12" ht="15.75" customHeight="1" x14ac:dyDescent="0.15">
      <c r="L335" s="85"/>
    </row>
    <row r="336" spans="12:12" ht="15.75" customHeight="1" x14ac:dyDescent="0.15">
      <c r="L336" s="85"/>
    </row>
    <row r="337" spans="12:12" ht="15.75" customHeight="1" x14ac:dyDescent="0.15">
      <c r="L337" s="85"/>
    </row>
    <row r="338" spans="12:12" ht="15.75" customHeight="1" x14ac:dyDescent="0.15">
      <c r="L338" s="85"/>
    </row>
    <row r="339" spans="12:12" ht="15.75" customHeight="1" x14ac:dyDescent="0.15">
      <c r="L339" s="85"/>
    </row>
    <row r="340" spans="12:12" ht="15.75" customHeight="1" x14ac:dyDescent="0.15">
      <c r="L340" s="85"/>
    </row>
    <row r="341" spans="12:12" ht="15.75" customHeight="1" x14ac:dyDescent="0.15">
      <c r="L341" s="85"/>
    </row>
    <row r="342" spans="12:12" ht="15.75" customHeight="1" x14ac:dyDescent="0.15">
      <c r="L342" s="85"/>
    </row>
    <row r="343" spans="12:12" ht="15.75" customHeight="1" x14ac:dyDescent="0.15">
      <c r="L343" s="85"/>
    </row>
    <row r="344" spans="12:12" ht="15.75" customHeight="1" x14ac:dyDescent="0.15">
      <c r="L344" s="85"/>
    </row>
    <row r="345" spans="12:12" ht="15.75" customHeight="1" x14ac:dyDescent="0.15">
      <c r="L345" s="85"/>
    </row>
    <row r="346" spans="12:12" ht="15.75" customHeight="1" x14ac:dyDescent="0.15">
      <c r="L346" s="85"/>
    </row>
    <row r="347" spans="12:12" ht="15.75" customHeight="1" x14ac:dyDescent="0.15">
      <c r="L347" s="85"/>
    </row>
    <row r="348" spans="12:12" ht="15.75" customHeight="1" x14ac:dyDescent="0.15">
      <c r="L348" s="85"/>
    </row>
    <row r="349" spans="12:12" ht="15.75" customHeight="1" x14ac:dyDescent="0.15">
      <c r="L349" s="85"/>
    </row>
    <row r="350" spans="12:12" ht="15.75" customHeight="1" x14ac:dyDescent="0.15">
      <c r="L350" s="85"/>
    </row>
    <row r="351" spans="12:12" ht="15.75" customHeight="1" x14ac:dyDescent="0.15">
      <c r="L351" s="85"/>
    </row>
    <row r="352" spans="12:12" ht="15.75" customHeight="1" x14ac:dyDescent="0.15">
      <c r="L352" s="85"/>
    </row>
    <row r="353" spans="12:12" ht="15.75" customHeight="1" x14ac:dyDescent="0.15">
      <c r="L353" s="85"/>
    </row>
    <row r="354" spans="12:12" ht="15.75" customHeight="1" x14ac:dyDescent="0.15">
      <c r="L354" s="85"/>
    </row>
    <row r="355" spans="12:12" ht="15.75" customHeight="1" x14ac:dyDescent="0.15">
      <c r="L355" s="85"/>
    </row>
    <row r="356" spans="12:12" ht="15.75" customHeight="1" x14ac:dyDescent="0.15">
      <c r="L356" s="85"/>
    </row>
    <row r="357" spans="12:12" ht="15.75" customHeight="1" x14ac:dyDescent="0.15">
      <c r="L357" s="85"/>
    </row>
    <row r="358" spans="12:12" ht="15.75" customHeight="1" x14ac:dyDescent="0.15">
      <c r="L358" s="85"/>
    </row>
    <row r="359" spans="12:12" ht="15.75" customHeight="1" x14ac:dyDescent="0.15">
      <c r="L359" s="85"/>
    </row>
    <row r="360" spans="12:12" ht="15.75" customHeight="1" x14ac:dyDescent="0.15">
      <c r="L360" s="85"/>
    </row>
    <row r="361" spans="12:12" ht="15.75" customHeight="1" x14ac:dyDescent="0.15">
      <c r="L361" s="85"/>
    </row>
    <row r="362" spans="12:12" ht="15.75" customHeight="1" x14ac:dyDescent="0.15">
      <c r="L362" s="85"/>
    </row>
    <row r="363" spans="12:12" ht="15.75" customHeight="1" x14ac:dyDescent="0.15">
      <c r="L363" s="85"/>
    </row>
    <row r="364" spans="12:12" ht="15.75" customHeight="1" x14ac:dyDescent="0.15">
      <c r="L364" s="85"/>
    </row>
    <row r="365" spans="12:12" ht="15.75" customHeight="1" x14ac:dyDescent="0.15">
      <c r="L365" s="85"/>
    </row>
    <row r="366" spans="12:12" ht="15.75" customHeight="1" x14ac:dyDescent="0.15">
      <c r="L366" s="85"/>
    </row>
    <row r="367" spans="12:12" ht="15.75" customHeight="1" x14ac:dyDescent="0.15">
      <c r="L367" s="85"/>
    </row>
    <row r="368" spans="12:12" ht="15.75" customHeight="1" x14ac:dyDescent="0.15">
      <c r="L368" s="85"/>
    </row>
    <row r="369" spans="12:12" ht="15.75" customHeight="1" x14ac:dyDescent="0.15">
      <c r="L369" s="85"/>
    </row>
    <row r="370" spans="12:12" ht="15.75" customHeight="1" x14ac:dyDescent="0.15">
      <c r="L370" s="85"/>
    </row>
    <row r="371" spans="12:12" ht="15.75" customHeight="1" x14ac:dyDescent="0.15">
      <c r="L371" s="85"/>
    </row>
    <row r="372" spans="12:12" ht="15.75" customHeight="1" x14ac:dyDescent="0.15">
      <c r="L372" s="85"/>
    </row>
    <row r="373" spans="12:12" ht="15.75" customHeight="1" x14ac:dyDescent="0.15">
      <c r="L373" s="85"/>
    </row>
    <row r="374" spans="12:12" ht="15.75" customHeight="1" x14ac:dyDescent="0.15">
      <c r="L374" s="85"/>
    </row>
    <row r="375" spans="12:12" ht="15.75" customHeight="1" x14ac:dyDescent="0.15">
      <c r="L375" s="85"/>
    </row>
    <row r="376" spans="12:12" ht="15.75" customHeight="1" x14ac:dyDescent="0.15">
      <c r="L376" s="85"/>
    </row>
    <row r="377" spans="12:12" ht="15.75" customHeight="1" x14ac:dyDescent="0.15">
      <c r="L377" s="85"/>
    </row>
    <row r="378" spans="12:12" ht="15.75" customHeight="1" x14ac:dyDescent="0.15">
      <c r="L378" s="85"/>
    </row>
    <row r="379" spans="12:12" ht="15.75" customHeight="1" x14ac:dyDescent="0.15">
      <c r="L379" s="85"/>
    </row>
    <row r="380" spans="12:12" ht="15.75" customHeight="1" x14ac:dyDescent="0.15">
      <c r="L380" s="85"/>
    </row>
    <row r="381" spans="12:12" ht="15.75" customHeight="1" x14ac:dyDescent="0.15">
      <c r="L381" s="85"/>
    </row>
    <row r="382" spans="12:12" ht="15.75" customHeight="1" x14ac:dyDescent="0.15">
      <c r="L382" s="85"/>
    </row>
    <row r="383" spans="12:12" ht="15.75" customHeight="1" x14ac:dyDescent="0.15">
      <c r="L383" s="85"/>
    </row>
    <row r="384" spans="12:12" ht="15.75" customHeight="1" x14ac:dyDescent="0.15">
      <c r="L384" s="85"/>
    </row>
    <row r="385" spans="12:12" ht="15.75" customHeight="1" x14ac:dyDescent="0.15">
      <c r="L385" s="85"/>
    </row>
    <row r="386" spans="12:12" ht="15.75" customHeight="1" x14ac:dyDescent="0.15">
      <c r="L386" s="85"/>
    </row>
    <row r="387" spans="12:12" ht="15.75" customHeight="1" x14ac:dyDescent="0.15">
      <c r="L387" s="85"/>
    </row>
    <row r="388" spans="12:12" ht="15.75" customHeight="1" x14ac:dyDescent="0.15">
      <c r="L388" s="85"/>
    </row>
    <row r="389" spans="12:12" ht="15.75" customHeight="1" x14ac:dyDescent="0.15">
      <c r="L389" s="85"/>
    </row>
    <row r="390" spans="12:12" ht="15.75" customHeight="1" x14ac:dyDescent="0.15">
      <c r="L390" s="85"/>
    </row>
    <row r="391" spans="12:12" ht="15.75" customHeight="1" x14ac:dyDescent="0.15">
      <c r="L391" s="85"/>
    </row>
    <row r="392" spans="12:12" ht="15.75" customHeight="1" x14ac:dyDescent="0.15">
      <c r="L392" s="85"/>
    </row>
    <row r="393" spans="12:12" ht="15.75" customHeight="1" x14ac:dyDescent="0.15">
      <c r="L393" s="85"/>
    </row>
    <row r="394" spans="12:12" ht="15.75" customHeight="1" x14ac:dyDescent="0.15">
      <c r="L394" s="85"/>
    </row>
    <row r="395" spans="12:12" ht="15.75" customHeight="1" x14ac:dyDescent="0.15">
      <c r="L395" s="85"/>
    </row>
    <row r="396" spans="12:12" ht="15.75" customHeight="1" x14ac:dyDescent="0.15">
      <c r="L396" s="85"/>
    </row>
    <row r="397" spans="12:12" ht="15.75" customHeight="1" x14ac:dyDescent="0.15">
      <c r="L397" s="85"/>
    </row>
    <row r="398" spans="12:12" ht="15.75" customHeight="1" x14ac:dyDescent="0.15">
      <c r="L398" s="85"/>
    </row>
    <row r="399" spans="12:12" ht="15.75" customHeight="1" x14ac:dyDescent="0.15">
      <c r="L399" s="85"/>
    </row>
    <row r="400" spans="12:12" ht="15.75" customHeight="1" x14ac:dyDescent="0.15">
      <c r="L400" s="85"/>
    </row>
    <row r="401" spans="12:12" ht="15.75" customHeight="1" x14ac:dyDescent="0.15">
      <c r="L401" s="85"/>
    </row>
    <row r="402" spans="12:12" ht="15.75" customHeight="1" x14ac:dyDescent="0.15">
      <c r="L402" s="85"/>
    </row>
    <row r="403" spans="12:12" ht="15.75" customHeight="1" x14ac:dyDescent="0.15">
      <c r="L403" s="85"/>
    </row>
    <row r="404" spans="12:12" ht="15.75" customHeight="1" x14ac:dyDescent="0.15">
      <c r="L404" s="85"/>
    </row>
    <row r="405" spans="12:12" ht="15.75" customHeight="1" x14ac:dyDescent="0.15">
      <c r="L405" s="85"/>
    </row>
    <row r="406" spans="12:12" ht="15.75" customHeight="1" x14ac:dyDescent="0.15">
      <c r="L406" s="85"/>
    </row>
    <row r="407" spans="12:12" ht="15.75" customHeight="1" x14ac:dyDescent="0.15">
      <c r="L407" s="85"/>
    </row>
    <row r="408" spans="12:12" ht="15.75" customHeight="1" x14ac:dyDescent="0.15">
      <c r="L408" s="85"/>
    </row>
    <row r="409" spans="12:12" ht="15.75" customHeight="1" x14ac:dyDescent="0.15">
      <c r="L409" s="85"/>
    </row>
    <row r="410" spans="12:12" ht="15.75" customHeight="1" x14ac:dyDescent="0.15">
      <c r="L410" s="85"/>
    </row>
    <row r="411" spans="12:12" ht="15.75" customHeight="1" x14ac:dyDescent="0.15">
      <c r="L411" s="85"/>
    </row>
    <row r="412" spans="12:12" ht="15.75" customHeight="1" x14ac:dyDescent="0.15">
      <c r="L412" s="85"/>
    </row>
    <row r="413" spans="12:12" ht="15.75" customHeight="1" x14ac:dyDescent="0.15">
      <c r="L413" s="85"/>
    </row>
    <row r="414" spans="12:12" ht="15.75" customHeight="1" x14ac:dyDescent="0.15">
      <c r="L414" s="85"/>
    </row>
    <row r="415" spans="12:12" ht="15.75" customHeight="1" x14ac:dyDescent="0.15">
      <c r="L415" s="85"/>
    </row>
    <row r="416" spans="12:12" ht="15.75" customHeight="1" x14ac:dyDescent="0.15">
      <c r="L416" s="85"/>
    </row>
    <row r="417" spans="12:12" ht="15.75" customHeight="1" x14ac:dyDescent="0.15">
      <c r="L417" s="85"/>
    </row>
    <row r="418" spans="12:12" ht="15.75" customHeight="1" x14ac:dyDescent="0.15">
      <c r="L418" s="85"/>
    </row>
    <row r="419" spans="12:12" ht="15.75" customHeight="1" x14ac:dyDescent="0.15">
      <c r="L419" s="85"/>
    </row>
    <row r="420" spans="12:12" ht="15.75" customHeight="1" x14ac:dyDescent="0.15">
      <c r="L420" s="85"/>
    </row>
    <row r="421" spans="12:12" ht="15.75" customHeight="1" x14ac:dyDescent="0.15">
      <c r="L421" s="85"/>
    </row>
    <row r="422" spans="12:12" ht="15.75" customHeight="1" x14ac:dyDescent="0.15">
      <c r="L422" s="85"/>
    </row>
    <row r="423" spans="12:12" ht="15.75" customHeight="1" x14ac:dyDescent="0.15">
      <c r="L423" s="85"/>
    </row>
    <row r="424" spans="12:12" ht="15.75" customHeight="1" x14ac:dyDescent="0.15">
      <c r="L424" s="85"/>
    </row>
    <row r="425" spans="12:12" ht="15.75" customHeight="1" x14ac:dyDescent="0.15">
      <c r="L425" s="85"/>
    </row>
    <row r="426" spans="12:12" ht="15.75" customHeight="1" x14ac:dyDescent="0.15">
      <c r="L426" s="85"/>
    </row>
    <row r="427" spans="12:12" ht="15.75" customHeight="1" x14ac:dyDescent="0.15">
      <c r="L427" s="85"/>
    </row>
    <row r="428" spans="12:12" ht="15.75" customHeight="1" x14ac:dyDescent="0.15">
      <c r="L428" s="85"/>
    </row>
    <row r="429" spans="12:12" ht="15.75" customHeight="1" x14ac:dyDescent="0.15">
      <c r="L429" s="85"/>
    </row>
    <row r="430" spans="12:12" ht="15.75" customHeight="1" x14ac:dyDescent="0.15">
      <c r="L430" s="85"/>
    </row>
    <row r="431" spans="12:12" ht="15.75" customHeight="1" x14ac:dyDescent="0.15">
      <c r="L431" s="85"/>
    </row>
    <row r="432" spans="12:12" ht="15.75" customHeight="1" x14ac:dyDescent="0.15">
      <c r="L432" s="85"/>
    </row>
    <row r="433" spans="12:12" ht="15.75" customHeight="1" x14ac:dyDescent="0.15">
      <c r="L433" s="85"/>
    </row>
    <row r="434" spans="12:12" ht="15.75" customHeight="1" x14ac:dyDescent="0.15">
      <c r="L434" s="85"/>
    </row>
    <row r="435" spans="12:12" ht="15.75" customHeight="1" x14ac:dyDescent="0.15">
      <c r="L435" s="85"/>
    </row>
    <row r="436" spans="12:12" ht="15.75" customHeight="1" x14ac:dyDescent="0.15">
      <c r="L436" s="85"/>
    </row>
    <row r="437" spans="12:12" ht="15.75" customHeight="1" x14ac:dyDescent="0.15">
      <c r="L437" s="85"/>
    </row>
    <row r="438" spans="12:12" ht="15.75" customHeight="1" x14ac:dyDescent="0.15">
      <c r="L438" s="85"/>
    </row>
    <row r="439" spans="12:12" ht="15.75" customHeight="1" x14ac:dyDescent="0.15">
      <c r="L439" s="85"/>
    </row>
    <row r="440" spans="12:12" ht="15.75" customHeight="1" x14ac:dyDescent="0.15">
      <c r="L440" s="85"/>
    </row>
    <row r="441" spans="12:12" ht="15.75" customHeight="1" x14ac:dyDescent="0.15">
      <c r="L441" s="85"/>
    </row>
    <row r="442" spans="12:12" ht="15.75" customHeight="1" x14ac:dyDescent="0.15">
      <c r="L442" s="85"/>
    </row>
    <row r="443" spans="12:12" ht="15.75" customHeight="1" x14ac:dyDescent="0.15">
      <c r="L443" s="85"/>
    </row>
    <row r="444" spans="12:12" ht="15.75" customHeight="1" x14ac:dyDescent="0.15">
      <c r="L444" s="85"/>
    </row>
    <row r="445" spans="12:12" ht="15.75" customHeight="1" x14ac:dyDescent="0.15">
      <c r="L445" s="85"/>
    </row>
    <row r="446" spans="12:12" ht="15.75" customHeight="1" x14ac:dyDescent="0.15">
      <c r="L446" s="85"/>
    </row>
    <row r="447" spans="12:12" ht="15.75" customHeight="1" x14ac:dyDescent="0.15">
      <c r="L447" s="85"/>
    </row>
    <row r="448" spans="12:12" ht="15.75" customHeight="1" x14ac:dyDescent="0.15">
      <c r="L448" s="85"/>
    </row>
    <row r="449" spans="12:12" ht="15.75" customHeight="1" x14ac:dyDescent="0.15">
      <c r="L449" s="85"/>
    </row>
    <row r="450" spans="12:12" ht="15.75" customHeight="1" x14ac:dyDescent="0.15">
      <c r="L450" s="85"/>
    </row>
    <row r="451" spans="12:12" ht="15.75" customHeight="1" x14ac:dyDescent="0.15">
      <c r="L451" s="85"/>
    </row>
    <row r="452" spans="12:12" ht="15.75" customHeight="1" x14ac:dyDescent="0.15">
      <c r="L452" s="85"/>
    </row>
    <row r="453" spans="12:12" ht="15.75" customHeight="1" x14ac:dyDescent="0.15">
      <c r="L453" s="85"/>
    </row>
    <row r="454" spans="12:12" ht="15.75" customHeight="1" x14ac:dyDescent="0.15">
      <c r="L454" s="85"/>
    </row>
    <row r="455" spans="12:12" ht="15.75" customHeight="1" x14ac:dyDescent="0.15">
      <c r="L455" s="85"/>
    </row>
    <row r="456" spans="12:12" ht="15.75" customHeight="1" x14ac:dyDescent="0.15">
      <c r="L456" s="85"/>
    </row>
    <row r="457" spans="12:12" ht="15.75" customHeight="1" x14ac:dyDescent="0.15">
      <c r="L457" s="85"/>
    </row>
    <row r="458" spans="12:12" ht="15.75" customHeight="1" x14ac:dyDescent="0.15">
      <c r="L458" s="85"/>
    </row>
    <row r="459" spans="12:12" ht="15.75" customHeight="1" x14ac:dyDescent="0.15">
      <c r="L459" s="85"/>
    </row>
    <row r="460" spans="12:12" ht="15.75" customHeight="1" x14ac:dyDescent="0.15">
      <c r="L460" s="85"/>
    </row>
    <row r="461" spans="12:12" ht="15.75" customHeight="1" x14ac:dyDescent="0.15">
      <c r="L461" s="85"/>
    </row>
    <row r="462" spans="12:12" ht="15.75" customHeight="1" x14ac:dyDescent="0.15">
      <c r="L462" s="85"/>
    </row>
    <row r="463" spans="12:12" ht="15.75" customHeight="1" x14ac:dyDescent="0.15">
      <c r="L463" s="85"/>
    </row>
    <row r="464" spans="12:12" ht="15.75" customHeight="1" x14ac:dyDescent="0.15">
      <c r="L464" s="85"/>
    </row>
    <row r="465" spans="12:12" ht="15.75" customHeight="1" x14ac:dyDescent="0.15">
      <c r="L465" s="85"/>
    </row>
    <row r="466" spans="12:12" ht="15.75" customHeight="1" x14ac:dyDescent="0.15">
      <c r="L466" s="85"/>
    </row>
    <row r="467" spans="12:12" ht="15.75" customHeight="1" x14ac:dyDescent="0.15">
      <c r="L467" s="85"/>
    </row>
    <row r="468" spans="12:12" ht="15.75" customHeight="1" x14ac:dyDescent="0.15">
      <c r="L468" s="85"/>
    </row>
    <row r="469" spans="12:12" ht="15.75" customHeight="1" x14ac:dyDescent="0.15">
      <c r="L469" s="85"/>
    </row>
    <row r="470" spans="12:12" ht="15.75" customHeight="1" x14ac:dyDescent="0.15">
      <c r="L470" s="85"/>
    </row>
    <row r="471" spans="12:12" ht="15.75" customHeight="1" x14ac:dyDescent="0.15">
      <c r="L471" s="85"/>
    </row>
    <row r="472" spans="12:12" ht="15.75" customHeight="1" x14ac:dyDescent="0.15">
      <c r="L472" s="85"/>
    </row>
    <row r="473" spans="12:12" ht="15.75" customHeight="1" x14ac:dyDescent="0.15">
      <c r="L473" s="85"/>
    </row>
    <row r="474" spans="12:12" ht="15.75" customHeight="1" x14ac:dyDescent="0.15">
      <c r="L474" s="85"/>
    </row>
    <row r="475" spans="12:12" ht="15.75" customHeight="1" x14ac:dyDescent="0.15">
      <c r="L475" s="85"/>
    </row>
    <row r="476" spans="12:12" ht="15.75" customHeight="1" x14ac:dyDescent="0.15">
      <c r="L476" s="85"/>
    </row>
    <row r="477" spans="12:12" ht="15.75" customHeight="1" x14ac:dyDescent="0.15">
      <c r="L477" s="85"/>
    </row>
    <row r="478" spans="12:12" ht="15.75" customHeight="1" x14ac:dyDescent="0.15">
      <c r="L478" s="85"/>
    </row>
    <row r="479" spans="12:12" ht="15.75" customHeight="1" x14ac:dyDescent="0.15">
      <c r="L479" s="85"/>
    </row>
    <row r="480" spans="12:12" ht="15.75" customHeight="1" x14ac:dyDescent="0.15">
      <c r="L480" s="85"/>
    </row>
    <row r="481" spans="12:12" ht="15.75" customHeight="1" x14ac:dyDescent="0.15">
      <c r="L481" s="85"/>
    </row>
    <row r="482" spans="12:12" ht="15.75" customHeight="1" x14ac:dyDescent="0.15">
      <c r="L482" s="85"/>
    </row>
    <row r="483" spans="12:12" ht="15.75" customHeight="1" x14ac:dyDescent="0.15">
      <c r="L483" s="85"/>
    </row>
    <row r="484" spans="12:12" ht="15.75" customHeight="1" x14ac:dyDescent="0.15">
      <c r="L484" s="85"/>
    </row>
    <row r="485" spans="12:12" ht="15.75" customHeight="1" x14ac:dyDescent="0.15">
      <c r="L485" s="85"/>
    </row>
    <row r="486" spans="12:12" ht="15.75" customHeight="1" x14ac:dyDescent="0.15">
      <c r="L486" s="85"/>
    </row>
    <row r="487" spans="12:12" ht="15.75" customHeight="1" x14ac:dyDescent="0.15">
      <c r="L487" s="85"/>
    </row>
    <row r="488" spans="12:12" ht="15.75" customHeight="1" x14ac:dyDescent="0.15">
      <c r="L488" s="85"/>
    </row>
    <row r="489" spans="12:12" ht="15.75" customHeight="1" x14ac:dyDescent="0.15">
      <c r="L489" s="85"/>
    </row>
    <row r="490" spans="12:12" ht="15.75" customHeight="1" x14ac:dyDescent="0.15">
      <c r="L490" s="85"/>
    </row>
    <row r="491" spans="12:12" ht="15.75" customHeight="1" x14ac:dyDescent="0.15">
      <c r="L491" s="85"/>
    </row>
    <row r="492" spans="12:12" ht="15.75" customHeight="1" x14ac:dyDescent="0.15">
      <c r="L492" s="85"/>
    </row>
    <row r="493" spans="12:12" ht="15.75" customHeight="1" x14ac:dyDescent="0.15">
      <c r="L493" s="85"/>
    </row>
    <row r="494" spans="12:12" ht="15.75" customHeight="1" x14ac:dyDescent="0.15">
      <c r="L494" s="85"/>
    </row>
    <row r="495" spans="12:12" ht="15.75" customHeight="1" x14ac:dyDescent="0.15">
      <c r="L495" s="85"/>
    </row>
    <row r="496" spans="12:12" ht="15.75" customHeight="1" x14ac:dyDescent="0.15">
      <c r="L496" s="85"/>
    </row>
    <row r="497" spans="12:12" ht="15.75" customHeight="1" x14ac:dyDescent="0.15">
      <c r="L497" s="85"/>
    </row>
    <row r="498" spans="12:12" ht="15.75" customHeight="1" x14ac:dyDescent="0.15">
      <c r="L498" s="85"/>
    </row>
    <row r="499" spans="12:12" ht="15.75" customHeight="1" x14ac:dyDescent="0.15">
      <c r="L499" s="85"/>
    </row>
    <row r="500" spans="12:12" ht="15.75" customHeight="1" x14ac:dyDescent="0.15">
      <c r="L500" s="85"/>
    </row>
    <row r="501" spans="12:12" ht="15.75" customHeight="1" x14ac:dyDescent="0.15">
      <c r="L501" s="85"/>
    </row>
    <row r="502" spans="12:12" ht="15.75" customHeight="1" x14ac:dyDescent="0.15">
      <c r="L502" s="85"/>
    </row>
    <row r="503" spans="12:12" ht="15.75" customHeight="1" x14ac:dyDescent="0.15">
      <c r="L503" s="85"/>
    </row>
    <row r="504" spans="12:12" ht="15.75" customHeight="1" x14ac:dyDescent="0.15">
      <c r="L504" s="85"/>
    </row>
    <row r="505" spans="12:12" ht="15.75" customHeight="1" x14ac:dyDescent="0.15">
      <c r="L505" s="85"/>
    </row>
    <row r="506" spans="12:12" ht="15.75" customHeight="1" x14ac:dyDescent="0.15">
      <c r="L506" s="85"/>
    </row>
    <row r="507" spans="12:12" ht="15.75" customHeight="1" x14ac:dyDescent="0.15">
      <c r="L507" s="85"/>
    </row>
    <row r="508" spans="12:12" ht="15.75" customHeight="1" x14ac:dyDescent="0.15">
      <c r="L508" s="85"/>
    </row>
    <row r="509" spans="12:12" ht="15.75" customHeight="1" x14ac:dyDescent="0.15">
      <c r="L509" s="85"/>
    </row>
    <row r="510" spans="12:12" ht="15.75" customHeight="1" x14ac:dyDescent="0.15">
      <c r="L510" s="85"/>
    </row>
    <row r="511" spans="12:12" ht="15.75" customHeight="1" x14ac:dyDescent="0.15">
      <c r="L511" s="85"/>
    </row>
    <row r="512" spans="12:12" ht="15.75" customHeight="1" x14ac:dyDescent="0.15">
      <c r="L512" s="85"/>
    </row>
    <row r="513" spans="12:12" ht="15.75" customHeight="1" x14ac:dyDescent="0.15">
      <c r="L513" s="85"/>
    </row>
    <row r="514" spans="12:12" ht="15.75" customHeight="1" x14ac:dyDescent="0.15">
      <c r="L514" s="85"/>
    </row>
    <row r="515" spans="12:12" ht="15.75" customHeight="1" x14ac:dyDescent="0.15">
      <c r="L515" s="85"/>
    </row>
    <row r="516" spans="12:12" ht="15.75" customHeight="1" x14ac:dyDescent="0.15">
      <c r="L516" s="85"/>
    </row>
    <row r="517" spans="12:12" ht="15.75" customHeight="1" x14ac:dyDescent="0.15">
      <c r="L517" s="85"/>
    </row>
    <row r="518" spans="12:12" ht="15.75" customHeight="1" x14ac:dyDescent="0.15">
      <c r="L518" s="85"/>
    </row>
    <row r="519" spans="12:12" ht="15.75" customHeight="1" x14ac:dyDescent="0.15">
      <c r="L519" s="85"/>
    </row>
    <row r="520" spans="12:12" ht="15.75" customHeight="1" x14ac:dyDescent="0.15">
      <c r="L520" s="85"/>
    </row>
    <row r="521" spans="12:12" ht="15.75" customHeight="1" x14ac:dyDescent="0.15">
      <c r="L521" s="85"/>
    </row>
    <row r="522" spans="12:12" ht="15.75" customHeight="1" x14ac:dyDescent="0.15">
      <c r="L522" s="85"/>
    </row>
    <row r="523" spans="12:12" ht="15.75" customHeight="1" x14ac:dyDescent="0.15">
      <c r="L523" s="85"/>
    </row>
    <row r="524" spans="12:12" ht="15.75" customHeight="1" x14ac:dyDescent="0.15">
      <c r="L524" s="85"/>
    </row>
    <row r="525" spans="12:12" ht="15.75" customHeight="1" x14ac:dyDescent="0.15">
      <c r="L525" s="85"/>
    </row>
    <row r="526" spans="12:12" ht="15.75" customHeight="1" x14ac:dyDescent="0.15">
      <c r="L526" s="85"/>
    </row>
    <row r="527" spans="12:12" ht="15.75" customHeight="1" x14ac:dyDescent="0.15">
      <c r="L527" s="85"/>
    </row>
    <row r="528" spans="12:12" ht="15.75" customHeight="1" x14ac:dyDescent="0.15">
      <c r="L528" s="85"/>
    </row>
    <row r="529" spans="12:12" ht="15.75" customHeight="1" x14ac:dyDescent="0.15">
      <c r="L529" s="85"/>
    </row>
    <row r="530" spans="12:12" ht="15.75" customHeight="1" x14ac:dyDescent="0.15">
      <c r="L530" s="85"/>
    </row>
    <row r="531" spans="12:12" ht="15.75" customHeight="1" x14ac:dyDescent="0.15">
      <c r="L531" s="85"/>
    </row>
    <row r="532" spans="12:12" ht="15.75" customHeight="1" x14ac:dyDescent="0.15">
      <c r="L532" s="85"/>
    </row>
    <row r="533" spans="12:12" ht="15.75" customHeight="1" x14ac:dyDescent="0.15">
      <c r="L533" s="85"/>
    </row>
    <row r="534" spans="12:12" ht="15.75" customHeight="1" x14ac:dyDescent="0.15">
      <c r="L534" s="85"/>
    </row>
    <row r="535" spans="12:12" ht="15.75" customHeight="1" x14ac:dyDescent="0.15">
      <c r="L535" s="85"/>
    </row>
    <row r="536" spans="12:12" ht="15.75" customHeight="1" x14ac:dyDescent="0.15">
      <c r="L536" s="85"/>
    </row>
    <row r="537" spans="12:12" ht="15.75" customHeight="1" x14ac:dyDescent="0.15">
      <c r="L537" s="85"/>
    </row>
    <row r="538" spans="12:12" ht="15.75" customHeight="1" x14ac:dyDescent="0.15">
      <c r="L538" s="85"/>
    </row>
    <row r="539" spans="12:12" ht="15.75" customHeight="1" x14ac:dyDescent="0.15">
      <c r="L539" s="85"/>
    </row>
    <row r="540" spans="12:12" ht="15.75" customHeight="1" x14ac:dyDescent="0.15">
      <c r="L540" s="85"/>
    </row>
    <row r="541" spans="12:12" ht="15.75" customHeight="1" x14ac:dyDescent="0.15">
      <c r="L541" s="85"/>
    </row>
    <row r="542" spans="12:12" ht="15.75" customHeight="1" x14ac:dyDescent="0.15">
      <c r="L542" s="85"/>
    </row>
    <row r="543" spans="12:12" ht="15.75" customHeight="1" x14ac:dyDescent="0.15">
      <c r="L543" s="85"/>
    </row>
    <row r="544" spans="12:12" ht="15.75" customHeight="1" x14ac:dyDescent="0.15">
      <c r="L544" s="85"/>
    </row>
    <row r="545" spans="12:12" ht="15.75" customHeight="1" x14ac:dyDescent="0.15">
      <c r="L545" s="85"/>
    </row>
    <row r="546" spans="12:12" ht="15.75" customHeight="1" x14ac:dyDescent="0.15">
      <c r="L546" s="85"/>
    </row>
    <row r="547" spans="12:12" ht="15.75" customHeight="1" x14ac:dyDescent="0.15">
      <c r="L547" s="85"/>
    </row>
    <row r="548" spans="12:12" ht="15.75" customHeight="1" x14ac:dyDescent="0.15">
      <c r="L548" s="85"/>
    </row>
    <row r="549" spans="12:12" ht="15.75" customHeight="1" x14ac:dyDescent="0.15">
      <c r="L549" s="85"/>
    </row>
    <row r="550" spans="12:12" ht="15.75" customHeight="1" x14ac:dyDescent="0.15">
      <c r="L550" s="85"/>
    </row>
    <row r="551" spans="12:12" ht="15.75" customHeight="1" x14ac:dyDescent="0.15">
      <c r="L551" s="85"/>
    </row>
    <row r="552" spans="12:12" ht="15.75" customHeight="1" x14ac:dyDescent="0.15">
      <c r="L552" s="85"/>
    </row>
    <row r="553" spans="12:12" ht="15.75" customHeight="1" x14ac:dyDescent="0.15">
      <c r="L553" s="85"/>
    </row>
    <row r="554" spans="12:12" ht="15.75" customHeight="1" x14ac:dyDescent="0.15">
      <c r="L554" s="85"/>
    </row>
    <row r="555" spans="12:12" ht="15.75" customHeight="1" x14ac:dyDescent="0.15">
      <c r="L555" s="85"/>
    </row>
    <row r="556" spans="12:12" ht="15.75" customHeight="1" x14ac:dyDescent="0.15">
      <c r="L556" s="85"/>
    </row>
    <row r="557" spans="12:12" ht="15.75" customHeight="1" x14ac:dyDescent="0.15">
      <c r="L557" s="85"/>
    </row>
    <row r="558" spans="12:12" ht="15.75" customHeight="1" x14ac:dyDescent="0.15">
      <c r="L558" s="85"/>
    </row>
    <row r="559" spans="12:12" ht="15.75" customHeight="1" x14ac:dyDescent="0.15">
      <c r="L559" s="85"/>
    </row>
    <row r="560" spans="12:12" ht="15.75" customHeight="1" x14ac:dyDescent="0.15">
      <c r="L560" s="85"/>
    </row>
    <row r="561" spans="12:12" ht="15.75" customHeight="1" x14ac:dyDescent="0.15">
      <c r="L561" s="85"/>
    </row>
    <row r="562" spans="12:12" ht="15.75" customHeight="1" x14ac:dyDescent="0.15">
      <c r="L562" s="85"/>
    </row>
    <row r="563" spans="12:12" ht="15.75" customHeight="1" x14ac:dyDescent="0.15">
      <c r="L563" s="85"/>
    </row>
    <row r="564" spans="12:12" ht="15.75" customHeight="1" x14ac:dyDescent="0.15">
      <c r="L564" s="85"/>
    </row>
    <row r="565" spans="12:12" ht="15.75" customHeight="1" x14ac:dyDescent="0.15">
      <c r="L565" s="85"/>
    </row>
    <row r="566" spans="12:12" ht="15.75" customHeight="1" x14ac:dyDescent="0.15">
      <c r="L566" s="85"/>
    </row>
    <row r="567" spans="12:12" ht="15.75" customHeight="1" x14ac:dyDescent="0.15">
      <c r="L567" s="85"/>
    </row>
    <row r="568" spans="12:12" ht="15.75" customHeight="1" x14ac:dyDescent="0.15">
      <c r="L568" s="85"/>
    </row>
    <row r="569" spans="12:12" ht="15.75" customHeight="1" x14ac:dyDescent="0.15">
      <c r="L569" s="85"/>
    </row>
    <row r="570" spans="12:12" ht="15.75" customHeight="1" x14ac:dyDescent="0.15">
      <c r="L570" s="85"/>
    </row>
    <row r="571" spans="12:12" ht="15.75" customHeight="1" x14ac:dyDescent="0.15">
      <c r="L571" s="85"/>
    </row>
    <row r="572" spans="12:12" ht="15.75" customHeight="1" x14ac:dyDescent="0.15">
      <c r="L572" s="85"/>
    </row>
    <row r="573" spans="12:12" ht="15.75" customHeight="1" x14ac:dyDescent="0.15">
      <c r="L573" s="85"/>
    </row>
    <row r="574" spans="12:12" ht="15.75" customHeight="1" x14ac:dyDescent="0.15">
      <c r="L574" s="85"/>
    </row>
    <row r="575" spans="12:12" ht="15.75" customHeight="1" x14ac:dyDescent="0.15">
      <c r="L575" s="85"/>
    </row>
    <row r="576" spans="12:12" ht="15.75" customHeight="1" x14ac:dyDescent="0.15">
      <c r="L576" s="85"/>
    </row>
    <row r="577" spans="12:12" ht="15.75" customHeight="1" x14ac:dyDescent="0.15">
      <c r="L577" s="85"/>
    </row>
    <row r="578" spans="12:12" ht="15.75" customHeight="1" x14ac:dyDescent="0.15">
      <c r="L578" s="85"/>
    </row>
    <row r="579" spans="12:12" ht="15.75" customHeight="1" x14ac:dyDescent="0.15">
      <c r="L579" s="85"/>
    </row>
    <row r="580" spans="12:12" ht="15.75" customHeight="1" x14ac:dyDescent="0.15">
      <c r="L580" s="85"/>
    </row>
    <row r="581" spans="12:12" ht="15.75" customHeight="1" x14ac:dyDescent="0.15">
      <c r="L581" s="85"/>
    </row>
    <row r="582" spans="12:12" ht="15.75" customHeight="1" x14ac:dyDescent="0.15">
      <c r="L582" s="85"/>
    </row>
    <row r="583" spans="12:12" ht="15.75" customHeight="1" x14ac:dyDescent="0.15">
      <c r="L583" s="85"/>
    </row>
    <row r="584" spans="12:12" ht="15.75" customHeight="1" x14ac:dyDescent="0.15">
      <c r="L584" s="85"/>
    </row>
    <row r="585" spans="12:12" ht="15.75" customHeight="1" x14ac:dyDescent="0.15">
      <c r="L585" s="85"/>
    </row>
    <row r="586" spans="12:12" ht="15.75" customHeight="1" x14ac:dyDescent="0.15">
      <c r="L586" s="85"/>
    </row>
    <row r="587" spans="12:12" ht="15.75" customHeight="1" x14ac:dyDescent="0.15">
      <c r="L587" s="85"/>
    </row>
    <row r="588" spans="12:12" ht="15.75" customHeight="1" x14ac:dyDescent="0.15">
      <c r="L588" s="85"/>
    </row>
    <row r="589" spans="12:12" ht="15.75" customHeight="1" x14ac:dyDescent="0.15">
      <c r="L589" s="85"/>
    </row>
    <row r="590" spans="12:12" ht="15.75" customHeight="1" x14ac:dyDescent="0.15">
      <c r="L590" s="85"/>
    </row>
    <row r="591" spans="12:12" ht="15.75" customHeight="1" x14ac:dyDescent="0.15">
      <c r="L591" s="85"/>
    </row>
    <row r="592" spans="12:12" ht="15.75" customHeight="1" x14ac:dyDescent="0.15">
      <c r="L592" s="85"/>
    </row>
    <row r="593" spans="12:12" ht="15.75" customHeight="1" x14ac:dyDescent="0.15">
      <c r="L593" s="85"/>
    </row>
    <row r="594" spans="12:12" ht="15.75" customHeight="1" x14ac:dyDescent="0.15">
      <c r="L594" s="85"/>
    </row>
    <row r="595" spans="12:12" ht="15.75" customHeight="1" x14ac:dyDescent="0.15">
      <c r="L595" s="85"/>
    </row>
    <row r="596" spans="12:12" ht="15.75" customHeight="1" x14ac:dyDescent="0.15">
      <c r="L596" s="85"/>
    </row>
    <row r="597" spans="12:12" ht="15.75" customHeight="1" x14ac:dyDescent="0.15">
      <c r="L597" s="85"/>
    </row>
    <row r="598" spans="12:12" ht="15.75" customHeight="1" x14ac:dyDescent="0.15">
      <c r="L598" s="85"/>
    </row>
    <row r="599" spans="12:12" ht="15.75" customHeight="1" x14ac:dyDescent="0.15">
      <c r="L599" s="85"/>
    </row>
    <row r="600" spans="12:12" ht="15.75" customHeight="1" x14ac:dyDescent="0.15">
      <c r="L600" s="85"/>
    </row>
    <row r="601" spans="12:12" ht="15.75" customHeight="1" x14ac:dyDescent="0.15">
      <c r="L601" s="85"/>
    </row>
    <row r="602" spans="12:12" ht="15.75" customHeight="1" x14ac:dyDescent="0.15">
      <c r="L602" s="85"/>
    </row>
    <row r="603" spans="12:12" ht="15.75" customHeight="1" x14ac:dyDescent="0.15">
      <c r="L603" s="85"/>
    </row>
    <row r="604" spans="12:12" ht="15.75" customHeight="1" x14ac:dyDescent="0.15">
      <c r="L604" s="85"/>
    </row>
    <row r="605" spans="12:12" ht="15.75" customHeight="1" x14ac:dyDescent="0.15">
      <c r="L605" s="85"/>
    </row>
    <row r="606" spans="12:12" ht="15.75" customHeight="1" x14ac:dyDescent="0.15">
      <c r="L606" s="85"/>
    </row>
    <row r="607" spans="12:12" ht="15.75" customHeight="1" x14ac:dyDescent="0.15">
      <c r="L607" s="85"/>
    </row>
    <row r="608" spans="12:12" ht="15.75" customHeight="1" x14ac:dyDescent="0.15">
      <c r="L608" s="85"/>
    </row>
    <row r="609" spans="12:12" ht="15.75" customHeight="1" x14ac:dyDescent="0.15">
      <c r="L609" s="85"/>
    </row>
    <row r="610" spans="12:12" ht="15.75" customHeight="1" x14ac:dyDescent="0.15">
      <c r="L610" s="85"/>
    </row>
    <row r="611" spans="12:12" ht="15.75" customHeight="1" x14ac:dyDescent="0.15">
      <c r="L611" s="85"/>
    </row>
    <row r="612" spans="12:12" ht="15.75" customHeight="1" x14ac:dyDescent="0.15">
      <c r="L612" s="85"/>
    </row>
    <row r="613" spans="12:12" ht="15.75" customHeight="1" x14ac:dyDescent="0.15">
      <c r="L613" s="85"/>
    </row>
    <row r="614" spans="12:12" ht="15.75" customHeight="1" x14ac:dyDescent="0.15">
      <c r="L614" s="85"/>
    </row>
    <row r="615" spans="12:12" ht="15.75" customHeight="1" x14ac:dyDescent="0.15">
      <c r="L615" s="85"/>
    </row>
    <row r="616" spans="12:12" ht="15.75" customHeight="1" x14ac:dyDescent="0.15">
      <c r="L616" s="85"/>
    </row>
    <row r="617" spans="12:12" ht="15.75" customHeight="1" x14ac:dyDescent="0.15">
      <c r="L617" s="85"/>
    </row>
    <row r="618" spans="12:12" ht="15.75" customHeight="1" x14ac:dyDescent="0.15">
      <c r="L618" s="85"/>
    </row>
    <row r="619" spans="12:12" ht="15.75" customHeight="1" x14ac:dyDescent="0.15">
      <c r="L619" s="85"/>
    </row>
    <row r="620" spans="12:12" ht="15.75" customHeight="1" x14ac:dyDescent="0.15">
      <c r="L620" s="85"/>
    </row>
    <row r="621" spans="12:12" ht="15.75" customHeight="1" x14ac:dyDescent="0.15">
      <c r="L621" s="85"/>
    </row>
    <row r="622" spans="12:12" ht="15.75" customHeight="1" x14ac:dyDescent="0.15">
      <c r="L622" s="85"/>
    </row>
    <row r="623" spans="12:12" ht="15.75" customHeight="1" x14ac:dyDescent="0.15">
      <c r="L623" s="85"/>
    </row>
    <row r="624" spans="12:12" ht="15.75" customHeight="1" x14ac:dyDescent="0.15">
      <c r="L624" s="85"/>
    </row>
    <row r="625" spans="12:12" ht="15.75" customHeight="1" x14ac:dyDescent="0.15">
      <c r="L625" s="85"/>
    </row>
    <row r="626" spans="12:12" ht="15.75" customHeight="1" x14ac:dyDescent="0.15">
      <c r="L626" s="85"/>
    </row>
    <row r="627" spans="12:12" ht="15.75" customHeight="1" x14ac:dyDescent="0.15">
      <c r="L627" s="85"/>
    </row>
    <row r="628" spans="12:12" ht="15.75" customHeight="1" x14ac:dyDescent="0.15">
      <c r="L628" s="85"/>
    </row>
    <row r="629" spans="12:12" ht="15.75" customHeight="1" x14ac:dyDescent="0.15">
      <c r="L629" s="85"/>
    </row>
    <row r="630" spans="12:12" ht="15.75" customHeight="1" x14ac:dyDescent="0.15">
      <c r="L630" s="85"/>
    </row>
    <row r="631" spans="12:12" ht="15.75" customHeight="1" x14ac:dyDescent="0.15">
      <c r="L631" s="85"/>
    </row>
    <row r="632" spans="12:12" ht="15.75" customHeight="1" x14ac:dyDescent="0.15">
      <c r="L632" s="85"/>
    </row>
    <row r="633" spans="12:12" ht="15.75" customHeight="1" x14ac:dyDescent="0.15">
      <c r="L633" s="85"/>
    </row>
    <row r="634" spans="12:12" ht="15.75" customHeight="1" x14ac:dyDescent="0.15">
      <c r="L634" s="85"/>
    </row>
    <row r="635" spans="12:12" ht="15.75" customHeight="1" x14ac:dyDescent="0.15">
      <c r="L635" s="85"/>
    </row>
    <row r="636" spans="12:12" ht="15.75" customHeight="1" x14ac:dyDescent="0.15">
      <c r="L636" s="85"/>
    </row>
    <row r="637" spans="12:12" ht="15.75" customHeight="1" x14ac:dyDescent="0.15">
      <c r="L637" s="85"/>
    </row>
    <row r="638" spans="12:12" ht="15.75" customHeight="1" x14ac:dyDescent="0.15">
      <c r="L638" s="85"/>
    </row>
    <row r="639" spans="12:12" ht="15.75" customHeight="1" x14ac:dyDescent="0.15">
      <c r="L639" s="85"/>
    </row>
    <row r="640" spans="12:12" ht="15.75" customHeight="1" x14ac:dyDescent="0.15">
      <c r="L640" s="85"/>
    </row>
    <row r="641" spans="12:12" ht="15.75" customHeight="1" x14ac:dyDescent="0.15">
      <c r="L641" s="85"/>
    </row>
    <row r="642" spans="12:12" ht="15.75" customHeight="1" x14ac:dyDescent="0.15">
      <c r="L642" s="85"/>
    </row>
    <row r="643" spans="12:12" ht="15.75" customHeight="1" x14ac:dyDescent="0.15">
      <c r="L643" s="85"/>
    </row>
    <row r="644" spans="12:12" ht="15.75" customHeight="1" x14ac:dyDescent="0.15">
      <c r="L644" s="85"/>
    </row>
    <row r="645" spans="12:12" ht="15.75" customHeight="1" x14ac:dyDescent="0.15">
      <c r="L645" s="85"/>
    </row>
    <row r="646" spans="12:12" ht="15.75" customHeight="1" x14ac:dyDescent="0.15">
      <c r="L646" s="85"/>
    </row>
    <row r="647" spans="12:12" ht="15.75" customHeight="1" x14ac:dyDescent="0.15">
      <c r="L647" s="85"/>
    </row>
    <row r="648" spans="12:12" ht="15.75" customHeight="1" x14ac:dyDescent="0.15">
      <c r="L648" s="85"/>
    </row>
    <row r="649" spans="12:12" ht="15.75" customHeight="1" x14ac:dyDescent="0.15">
      <c r="L649" s="85"/>
    </row>
    <row r="650" spans="12:12" ht="15.75" customHeight="1" x14ac:dyDescent="0.15">
      <c r="L650" s="85"/>
    </row>
    <row r="651" spans="12:12" ht="15.75" customHeight="1" x14ac:dyDescent="0.15">
      <c r="L651" s="85"/>
    </row>
    <row r="652" spans="12:12" ht="15.75" customHeight="1" x14ac:dyDescent="0.15">
      <c r="L652" s="85"/>
    </row>
    <row r="653" spans="12:12" ht="15.75" customHeight="1" x14ac:dyDescent="0.15">
      <c r="L653" s="85"/>
    </row>
    <row r="654" spans="12:12" ht="15.75" customHeight="1" x14ac:dyDescent="0.15">
      <c r="L654" s="85"/>
    </row>
    <row r="655" spans="12:12" ht="15.75" customHeight="1" x14ac:dyDescent="0.15">
      <c r="L655" s="85"/>
    </row>
    <row r="656" spans="12:12" ht="15.75" customHeight="1" x14ac:dyDescent="0.15">
      <c r="L656" s="85"/>
    </row>
    <row r="657" spans="12:12" ht="15.75" customHeight="1" x14ac:dyDescent="0.15">
      <c r="L657" s="85"/>
    </row>
    <row r="658" spans="12:12" ht="15.75" customHeight="1" x14ac:dyDescent="0.15">
      <c r="L658" s="85"/>
    </row>
    <row r="659" spans="12:12" ht="15.75" customHeight="1" x14ac:dyDescent="0.15">
      <c r="L659" s="85"/>
    </row>
    <row r="660" spans="12:12" ht="15.75" customHeight="1" x14ac:dyDescent="0.15">
      <c r="L660" s="85"/>
    </row>
    <row r="661" spans="12:12" ht="15.75" customHeight="1" x14ac:dyDescent="0.15">
      <c r="L661" s="85"/>
    </row>
    <row r="662" spans="12:12" ht="15.75" customHeight="1" x14ac:dyDescent="0.15">
      <c r="L662" s="85"/>
    </row>
    <row r="663" spans="12:12" ht="15.75" customHeight="1" x14ac:dyDescent="0.15">
      <c r="L663" s="85"/>
    </row>
    <row r="664" spans="12:12" ht="15.75" customHeight="1" x14ac:dyDescent="0.15">
      <c r="L664" s="85"/>
    </row>
    <row r="665" spans="12:12" ht="15.75" customHeight="1" x14ac:dyDescent="0.15">
      <c r="L665" s="85"/>
    </row>
    <row r="666" spans="12:12" ht="15.75" customHeight="1" x14ac:dyDescent="0.15">
      <c r="L666" s="85"/>
    </row>
    <row r="667" spans="12:12" ht="15.75" customHeight="1" x14ac:dyDescent="0.15">
      <c r="L667" s="85"/>
    </row>
    <row r="668" spans="12:12" ht="15.75" customHeight="1" x14ac:dyDescent="0.15">
      <c r="L668" s="85"/>
    </row>
    <row r="669" spans="12:12" ht="15.75" customHeight="1" x14ac:dyDescent="0.15">
      <c r="L669" s="85"/>
    </row>
    <row r="670" spans="12:12" ht="15.75" customHeight="1" x14ac:dyDescent="0.15">
      <c r="L670" s="85"/>
    </row>
    <row r="671" spans="12:12" ht="15.75" customHeight="1" x14ac:dyDescent="0.15">
      <c r="L671" s="85"/>
    </row>
    <row r="672" spans="12:12" ht="15.75" customHeight="1" x14ac:dyDescent="0.15">
      <c r="L672" s="85"/>
    </row>
    <row r="673" spans="12:12" ht="15.75" customHeight="1" x14ac:dyDescent="0.15">
      <c r="L673" s="85"/>
    </row>
    <row r="674" spans="12:12" ht="15.75" customHeight="1" x14ac:dyDescent="0.15">
      <c r="L674" s="85"/>
    </row>
    <row r="675" spans="12:12" ht="15.75" customHeight="1" x14ac:dyDescent="0.15">
      <c r="L675" s="85"/>
    </row>
    <row r="676" spans="12:12" ht="15.75" customHeight="1" x14ac:dyDescent="0.15">
      <c r="L676" s="85"/>
    </row>
    <row r="677" spans="12:12" ht="15.75" customHeight="1" x14ac:dyDescent="0.15">
      <c r="L677" s="85"/>
    </row>
    <row r="678" spans="12:12" ht="15.75" customHeight="1" x14ac:dyDescent="0.15">
      <c r="L678" s="85"/>
    </row>
    <row r="679" spans="12:12" ht="15.75" customHeight="1" x14ac:dyDescent="0.15">
      <c r="L679" s="85"/>
    </row>
    <row r="680" spans="12:12" ht="15.75" customHeight="1" x14ac:dyDescent="0.15">
      <c r="L680" s="85"/>
    </row>
    <row r="681" spans="12:12" ht="15.75" customHeight="1" x14ac:dyDescent="0.15">
      <c r="L681" s="85"/>
    </row>
    <row r="682" spans="12:12" ht="15.75" customHeight="1" x14ac:dyDescent="0.15">
      <c r="L682" s="85"/>
    </row>
    <row r="683" spans="12:12" ht="15.75" customHeight="1" x14ac:dyDescent="0.15">
      <c r="L683" s="85"/>
    </row>
    <row r="684" spans="12:12" ht="15.75" customHeight="1" x14ac:dyDescent="0.15">
      <c r="L684" s="85"/>
    </row>
    <row r="685" spans="12:12" ht="15.75" customHeight="1" x14ac:dyDescent="0.15">
      <c r="L685" s="85"/>
    </row>
    <row r="686" spans="12:12" ht="15.75" customHeight="1" x14ac:dyDescent="0.15">
      <c r="L686" s="85"/>
    </row>
    <row r="687" spans="12:12" ht="15.75" customHeight="1" x14ac:dyDescent="0.15">
      <c r="L687" s="85"/>
    </row>
    <row r="688" spans="12:12" ht="15.75" customHeight="1" x14ac:dyDescent="0.15">
      <c r="L688" s="85"/>
    </row>
    <row r="689" spans="12:12" ht="15.75" customHeight="1" x14ac:dyDescent="0.15">
      <c r="L689" s="85"/>
    </row>
    <row r="690" spans="12:12" ht="15.75" customHeight="1" x14ac:dyDescent="0.15">
      <c r="L690" s="85"/>
    </row>
    <row r="691" spans="12:12" ht="15.75" customHeight="1" x14ac:dyDescent="0.15">
      <c r="L691" s="85"/>
    </row>
    <row r="692" spans="12:12" ht="15.75" customHeight="1" x14ac:dyDescent="0.15">
      <c r="L692" s="85"/>
    </row>
    <row r="693" spans="12:12" ht="15.75" customHeight="1" x14ac:dyDescent="0.15">
      <c r="L693" s="85"/>
    </row>
    <row r="694" spans="12:12" ht="15.75" customHeight="1" x14ac:dyDescent="0.15">
      <c r="L694" s="85"/>
    </row>
    <row r="695" spans="12:12" ht="15.75" customHeight="1" x14ac:dyDescent="0.15">
      <c r="L695" s="85"/>
    </row>
    <row r="696" spans="12:12" ht="15.75" customHeight="1" x14ac:dyDescent="0.15">
      <c r="L696" s="85"/>
    </row>
    <row r="697" spans="12:12" ht="15.75" customHeight="1" x14ac:dyDescent="0.15">
      <c r="L697" s="85"/>
    </row>
    <row r="698" spans="12:12" ht="15.75" customHeight="1" x14ac:dyDescent="0.15">
      <c r="L698" s="85"/>
    </row>
    <row r="699" spans="12:12" ht="15.75" customHeight="1" x14ac:dyDescent="0.15">
      <c r="L699" s="85"/>
    </row>
    <row r="700" spans="12:12" ht="15.75" customHeight="1" x14ac:dyDescent="0.15">
      <c r="L700" s="85"/>
    </row>
    <row r="701" spans="12:12" ht="15.75" customHeight="1" x14ac:dyDescent="0.15">
      <c r="L701" s="85"/>
    </row>
    <row r="702" spans="12:12" ht="15.75" customHeight="1" x14ac:dyDescent="0.15">
      <c r="L702" s="85"/>
    </row>
    <row r="703" spans="12:12" ht="15.75" customHeight="1" x14ac:dyDescent="0.15">
      <c r="L703" s="85"/>
    </row>
    <row r="704" spans="12:12" ht="15.75" customHeight="1" x14ac:dyDescent="0.15">
      <c r="L704" s="85"/>
    </row>
    <row r="705" spans="12:12" ht="15.75" customHeight="1" x14ac:dyDescent="0.15">
      <c r="L705" s="85"/>
    </row>
    <row r="706" spans="12:12" ht="15.75" customHeight="1" x14ac:dyDescent="0.15">
      <c r="L706" s="85"/>
    </row>
    <row r="707" spans="12:12" ht="15.75" customHeight="1" x14ac:dyDescent="0.15">
      <c r="L707" s="85"/>
    </row>
    <row r="708" spans="12:12" ht="15.75" customHeight="1" x14ac:dyDescent="0.15">
      <c r="L708" s="85"/>
    </row>
    <row r="709" spans="12:12" ht="15.75" customHeight="1" x14ac:dyDescent="0.15">
      <c r="L709" s="85"/>
    </row>
    <row r="710" spans="12:12" ht="15.75" customHeight="1" x14ac:dyDescent="0.15">
      <c r="L710" s="85"/>
    </row>
    <row r="711" spans="12:12" ht="15.75" customHeight="1" x14ac:dyDescent="0.15">
      <c r="L711" s="85"/>
    </row>
    <row r="712" spans="12:12" ht="15.75" customHeight="1" x14ac:dyDescent="0.15">
      <c r="L712" s="85"/>
    </row>
    <row r="713" spans="12:12" ht="15.75" customHeight="1" x14ac:dyDescent="0.15">
      <c r="L713" s="85"/>
    </row>
    <row r="714" spans="12:12" ht="15.75" customHeight="1" x14ac:dyDescent="0.15">
      <c r="L714" s="85"/>
    </row>
    <row r="715" spans="12:12" ht="15.75" customHeight="1" x14ac:dyDescent="0.15">
      <c r="L715" s="85"/>
    </row>
    <row r="716" spans="12:12" ht="15.75" customHeight="1" x14ac:dyDescent="0.15">
      <c r="L716" s="85"/>
    </row>
    <row r="717" spans="12:12" ht="15.75" customHeight="1" x14ac:dyDescent="0.15">
      <c r="L717" s="85"/>
    </row>
    <row r="718" spans="12:12" ht="15.75" customHeight="1" x14ac:dyDescent="0.15">
      <c r="L718" s="85"/>
    </row>
    <row r="719" spans="12:12" ht="15.75" customHeight="1" x14ac:dyDescent="0.15">
      <c r="L719" s="85"/>
    </row>
    <row r="720" spans="12:12" ht="15.75" customHeight="1" x14ac:dyDescent="0.15">
      <c r="L720" s="85"/>
    </row>
    <row r="721" spans="12:12" ht="15.75" customHeight="1" x14ac:dyDescent="0.15">
      <c r="L721" s="85"/>
    </row>
    <row r="722" spans="12:12" ht="15.75" customHeight="1" x14ac:dyDescent="0.15">
      <c r="L722" s="85"/>
    </row>
    <row r="723" spans="12:12" ht="15.75" customHeight="1" x14ac:dyDescent="0.15">
      <c r="L723" s="85"/>
    </row>
    <row r="724" spans="12:12" ht="15.75" customHeight="1" x14ac:dyDescent="0.15">
      <c r="L724" s="85"/>
    </row>
    <row r="725" spans="12:12" ht="15.75" customHeight="1" x14ac:dyDescent="0.15">
      <c r="L725" s="85"/>
    </row>
    <row r="726" spans="12:12" ht="15.75" customHeight="1" x14ac:dyDescent="0.15">
      <c r="L726" s="85"/>
    </row>
    <row r="727" spans="12:12" ht="15.75" customHeight="1" x14ac:dyDescent="0.15">
      <c r="L727" s="85"/>
    </row>
    <row r="728" spans="12:12" ht="15.75" customHeight="1" x14ac:dyDescent="0.15">
      <c r="L728" s="85"/>
    </row>
    <row r="729" spans="12:12" ht="15.75" customHeight="1" x14ac:dyDescent="0.15">
      <c r="L729" s="85"/>
    </row>
    <row r="730" spans="12:12" ht="15.75" customHeight="1" x14ac:dyDescent="0.15">
      <c r="L730" s="85"/>
    </row>
    <row r="731" spans="12:12" ht="15.75" customHeight="1" x14ac:dyDescent="0.15">
      <c r="L731" s="85"/>
    </row>
    <row r="732" spans="12:12" ht="15.75" customHeight="1" x14ac:dyDescent="0.15">
      <c r="L732" s="85"/>
    </row>
    <row r="733" spans="12:12" ht="15.75" customHeight="1" x14ac:dyDescent="0.15">
      <c r="L733" s="85"/>
    </row>
    <row r="734" spans="12:12" ht="15.75" customHeight="1" x14ac:dyDescent="0.15">
      <c r="L734" s="85"/>
    </row>
    <row r="735" spans="12:12" ht="15.75" customHeight="1" x14ac:dyDescent="0.15">
      <c r="L735" s="85"/>
    </row>
    <row r="736" spans="12:12" ht="15.75" customHeight="1" x14ac:dyDescent="0.15">
      <c r="L736" s="85"/>
    </row>
    <row r="737" spans="12:12" ht="15.75" customHeight="1" x14ac:dyDescent="0.15">
      <c r="L737" s="85"/>
    </row>
    <row r="738" spans="12:12" ht="15.75" customHeight="1" x14ac:dyDescent="0.15">
      <c r="L738" s="85"/>
    </row>
    <row r="739" spans="12:12" ht="15.75" customHeight="1" x14ac:dyDescent="0.15">
      <c r="L739" s="85"/>
    </row>
    <row r="740" spans="12:12" ht="15.75" customHeight="1" x14ac:dyDescent="0.15">
      <c r="L740" s="85"/>
    </row>
    <row r="741" spans="12:12" ht="15.75" customHeight="1" x14ac:dyDescent="0.15">
      <c r="L741" s="85"/>
    </row>
    <row r="742" spans="12:12" ht="15.75" customHeight="1" x14ac:dyDescent="0.15">
      <c r="L742" s="85"/>
    </row>
    <row r="743" spans="12:12" ht="15.75" customHeight="1" x14ac:dyDescent="0.15">
      <c r="L743" s="85"/>
    </row>
    <row r="744" spans="12:12" ht="15.75" customHeight="1" x14ac:dyDescent="0.15">
      <c r="L744" s="85"/>
    </row>
    <row r="745" spans="12:12" ht="15.75" customHeight="1" x14ac:dyDescent="0.15">
      <c r="L745" s="85"/>
    </row>
    <row r="746" spans="12:12" ht="15.75" customHeight="1" x14ac:dyDescent="0.15">
      <c r="L746" s="85"/>
    </row>
    <row r="747" spans="12:12" ht="15.75" customHeight="1" x14ac:dyDescent="0.15">
      <c r="L747" s="85"/>
    </row>
    <row r="748" spans="12:12" ht="15.75" customHeight="1" x14ac:dyDescent="0.15">
      <c r="L748" s="85"/>
    </row>
    <row r="749" spans="12:12" ht="15.75" customHeight="1" x14ac:dyDescent="0.15">
      <c r="L749" s="85"/>
    </row>
    <row r="750" spans="12:12" ht="15.75" customHeight="1" x14ac:dyDescent="0.15">
      <c r="L750" s="85"/>
    </row>
    <row r="751" spans="12:12" ht="15.75" customHeight="1" x14ac:dyDescent="0.15">
      <c r="L751" s="85"/>
    </row>
    <row r="752" spans="12:12" ht="15.75" customHeight="1" x14ac:dyDescent="0.15">
      <c r="L752" s="85"/>
    </row>
    <row r="753" spans="12:12" ht="15.75" customHeight="1" x14ac:dyDescent="0.15">
      <c r="L753" s="85"/>
    </row>
    <row r="754" spans="12:12" ht="15.75" customHeight="1" x14ac:dyDescent="0.15">
      <c r="L754" s="85"/>
    </row>
    <row r="755" spans="12:12" ht="15.75" customHeight="1" x14ac:dyDescent="0.15">
      <c r="L755" s="85"/>
    </row>
    <row r="756" spans="12:12" ht="15.75" customHeight="1" x14ac:dyDescent="0.15">
      <c r="L756" s="85"/>
    </row>
    <row r="757" spans="12:12" ht="15.75" customHeight="1" x14ac:dyDescent="0.15">
      <c r="L757" s="85"/>
    </row>
    <row r="758" spans="12:12" ht="15.75" customHeight="1" x14ac:dyDescent="0.15">
      <c r="L758" s="85"/>
    </row>
    <row r="759" spans="12:12" ht="15.75" customHeight="1" x14ac:dyDescent="0.15">
      <c r="L759" s="85"/>
    </row>
    <row r="760" spans="12:12" ht="15.75" customHeight="1" x14ac:dyDescent="0.15">
      <c r="L760" s="85"/>
    </row>
    <row r="761" spans="12:12" ht="15.75" customHeight="1" x14ac:dyDescent="0.15">
      <c r="L761" s="85"/>
    </row>
    <row r="762" spans="12:12" ht="15.75" customHeight="1" x14ac:dyDescent="0.15">
      <c r="L762" s="85"/>
    </row>
    <row r="763" spans="12:12" ht="15.75" customHeight="1" x14ac:dyDescent="0.15">
      <c r="L763" s="85"/>
    </row>
    <row r="764" spans="12:12" ht="15.75" customHeight="1" x14ac:dyDescent="0.15">
      <c r="L764" s="85"/>
    </row>
    <row r="765" spans="12:12" ht="15.75" customHeight="1" x14ac:dyDescent="0.15">
      <c r="L765" s="85"/>
    </row>
    <row r="766" spans="12:12" ht="15.75" customHeight="1" x14ac:dyDescent="0.15">
      <c r="L766" s="85"/>
    </row>
    <row r="767" spans="12:12" ht="15.75" customHeight="1" x14ac:dyDescent="0.15">
      <c r="L767" s="85"/>
    </row>
    <row r="768" spans="12:12" ht="15.75" customHeight="1" x14ac:dyDescent="0.15">
      <c r="L768" s="85"/>
    </row>
    <row r="769" spans="12:12" ht="15.75" customHeight="1" x14ac:dyDescent="0.15">
      <c r="L769" s="85"/>
    </row>
    <row r="770" spans="12:12" ht="15.75" customHeight="1" x14ac:dyDescent="0.15">
      <c r="L770" s="85"/>
    </row>
    <row r="771" spans="12:12" ht="15.75" customHeight="1" x14ac:dyDescent="0.15">
      <c r="L771" s="85"/>
    </row>
    <row r="772" spans="12:12" ht="15.75" customHeight="1" x14ac:dyDescent="0.15">
      <c r="L772" s="85"/>
    </row>
    <row r="773" spans="12:12" ht="15.75" customHeight="1" x14ac:dyDescent="0.15">
      <c r="L773" s="85"/>
    </row>
    <row r="774" spans="12:12" ht="15.75" customHeight="1" x14ac:dyDescent="0.15">
      <c r="L774" s="85"/>
    </row>
    <row r="775" spans="12:12" ht="15.75" customHeight="1" x14ac:dyDescent="0.15">
      <c r="L775" s="85"/>
    </row>
    <row r="776" spans="12:12" ht="15.75" customHeight="1" x14ac:dyDescent="0.15">
      <c r="L776" s="85"/>
    </row>
    <row r="777" spans="12:12" ht="15.75" customHeight="1" x14ac:dyDescent="0.15">
      <c r="L777" s="85"/>
    </row>
    <row r="778" spans="12:12" ht="15.75" customHeight="1" x14ac:dyDescent="0.15">
      <c r="L778" s="85"/>
    </row>
    <row r="779" spans="12:12" ht="15.75" customHeight="1" x14ac:dyDescent="0.15">
      <c r="L779" s="85"/>
    </row>
    <row r="780" spans="12:12" ht="15.75" customHeight="1" x14ac:dyDescent="0.15">
      <c r="L780" s="85"/>
    </row>
    <row r="781" spans="12:12" ht="15.75" customHeight="1" x14ac:dyDescent="0.15">
      <c r="L781" s="85"/>
    </row>
    <row r="782" spans="12:12" ht="15.75" customHeight="1" x14ac:dyDescent="0.15">
      <c r="L782" s="85"/>
    </row>
    <row r="783" spans="12:12" ht="15.75" customHeight="1" x14ac:dyDescent="0.15">
      <c r="L783" s="85"/>
    </row>
    <row r="784" spans="12:12" ht="15.75" customHeight="1" x14ac:dyDescent="0.15">
      <c r="L784" s="85"/>
    </row>
    <row r="785" spans="12:12" ht="15.75" customHeight="1" x14ac:dyDescent="0.15">
      <c r="L785" s="85"/>
    </row>
    <row r="786" spans="12:12" ht="15.75" customHeight="1" x14ac:dyDescent="0.15">
      <c r="L786" s="85"/>
    </row>
    <row r="787" spans="12:12" ht="15.75" customHeight="1" x14ac:dyDescent="0.15">
      <c r="L787" s="85"/>
    </row>
    <row r="788" spans="12:12" ht="15.75" customHeight="1" x14ac:dyDescent="0.15">
      <c r="L788" s="85"/>
    </row>
    <row r="789" spans="12:12" ht="15.75" customHeight="1" x14ac:dyDescent="0.15">
      <c r="L789" s="85"/>
    </row>
    <row r="790" spans="12:12" ht="15.75" customHeight="1" x14ac:dyDescent="0.15">
      <c r="L790" s="85"/>
    </row>
    <row r="791" spans="12:12" ht="15.75" customHeight="1" x14ac:dyDescent="0.15">
      <c r="L791" s="85"/>
    </row>
    <row r="792" spans="12:12" ht="15.75" customHeight="1" x14ac:dyDescent="0.15">
      <c r="L792" s="85"/>
    </row>
    <row r="793" spans="12:12" ht="15.75" customHeight="1" x14ac:dyDescent="0.15">
      <c r="L793" s="85"/>
    </row>
    <row r="794" spans="12:12" ht="15.75" customHeight="1" x14ac:dyDescent="0.15">
      <c r="L794" s="85"/>
    </row>
    <row r="795" spans="12:12" ht="15.75" customHeight="1" x14ac:dyDescent="0.15">
      <c r="L795" s="85"/>
    </row>
    <row r="796" spans="12:12" ht="15.75" customHeight="1" x14ac:dyDescent="0.15">
      <c r="L796" s="85"/>
    </row>
    <row r="797" spans="12:12" ht="15.75" customHeight="1" x14ac:dyDescent="0.15">
      <c r="L797" s="85"/>
    </row>
    <row r="798" spans="12:12" ht="15.75" customHeight="1" x14ac:dyDescent="0.15">
      <c r="L798" s="85"/>
    </row>
    <row r="799" spans="12:12" ht="15.75" customHeight="1" x14ac:dyDescent="0.15">
      <c r="L799" s="85"/>
    </row>
    <row r="800" spans="12:12" ht="15.75" customHeight="1" x14ac:dyDescent="0.15">
      <c r="L800" s="85"/>
    </row>
    <row r="801" spans="12:12" ht="15.75" customHeight="1" x14ac:dyDescent="0.15">
      <c r="L801" s="85"/>
    </row>
    <row r="802" spans="12:12" ht="15.75" customHeight="1" x14ac:dyDescent="0.15">
      <c r="L802" s="85"/>
    </row>
    <row r="803" spans="12:12" ht="15.75" customHeight="1" x14ac:dyDescent="0.15">
      <c r="L803" s="85"/>
    </row>
    <row r="804" spans="12:12" ht="15.75" customHeight="1" x14ac:dyDescent="0.15">
      <c r="L804" s="85"/>
    </row>
    <row r="805" spans="12:12" ht="15.75" customHeight="1" x14ac:dyDescent="0.15">
      <c r="L805" s="85"/>
    </row>
    <row r="806" spans="12:12" ht="15.75" customHeight="1" x14ac:dyDescent="0.15">
      <c r="L806" s="85"/>
    </row>
    <row r="807" spans="12:12" ht="15.75" customHeight="1" x14ac:dyDescent="0.15">
      <c r="L807" s="85"/>
    </row>
    <row r="808" spans="12:12" ht="15.75" customHeight="1" x14ac:dyDescent="0.15">
      <c r="L808" s="85"/>
    </row>
    <row r="809" spans="12:12" ht="15.75" customHeight="1" x14ac:dyDescent="0.15">
      <c r="L809" s="85"/>
    </row>
    <row r="810" spans="12:12" ht="15.75" customHeight="1" x14ac:dyDescent="0.15">
      <c r="L810" s="85"/>
    </row>
    <row r="811" spans="12:12" ht="15.75" customHeight="1" x14ac:dyDescent="0.15">
      <c r="L811" s="85"/>
    </row>
    <row r="812" spans="12:12" ht="15.75" customHeight="1" x14ac:dyDescent="0.15">
      <c r="L812" s="85"/>
    </row>
    <row r="813" spans="12:12" ht="15.75" customHeight="1" x14ac:dyDescent="0.15">
      <c r="L813" s="85"/>
    </row>
    <row r="814" spans="12:12" ht="15.75" customHeight="1" x14ac:dyDescent="0.15">
      <c r="L814" s="85"/>
    </row>
    <row r="815" spans="12:12" ht="15.75" customHeight="1" x14ac:dyDescent="0.15">
      <c r="L815" s="85"/>
    </row>
    <row r="816" spans="12:12" ht="15.75" customHeight="1" x14ac:dyDescent="0.15">
      <c r="L816" s="85"/>
    </row>
    <row r="817" spans="12:12" ht="15.75" customHeight="1" x14ac:dyDescent="0.15">
      <c r="L817" s="85"/>
    </row>
    <row r="818" spans="12:12" ht="15.75" customHeight="1" x14ac:dyDescent="0.15">
      <c r="L818" s="85"/>
    </row>
    <row r="819" spans="12:12" ht="15.75" customHeight="1" x14ac:dyDescent="0.15">
      <c r="L819" s="85"/>
    </row>
    <row r="820" spans="12:12" ht="15.75" customHeight="1" x14ac:dyDescent="0.15">
      <c r="L820" s="85"/>
    </row>
    <row r="821" spans="12:12" ht="15.75" customHeight="1" x14ac:dyDescent="0.15">
      <c r="L821" s="85"/>
    </row>
    <row r="822" spans="12:12" ht="15.75" customHeight="1" x14ac:dyDescent="0.15">
      <c r="L822" s="85"/>
    </row>
    <row r="823" spans="12:12" ht="15.75" customHeight="1" x14ac:dyDescent="0.15">
      <c r="L823" s="85"/>
    </row>
    <row r="824" spans="12:12" ht="15.75" customHeight="1" x14ac:dyDescent="0.15">
      <c r="L824" s="85"/>
    </row>
    <row r="825" spans="12:12" ht="15.75" customHeight="1" x14ac:dyDescent="0.15">
      <c r="L825" s="85"/>
    </row>
    <row r="826" spans="12:12" ht="15.75" customHeight="1" x14ac:dyDescent="0.15">
      <c r="L826" s="85"/>
    </row>
    <row r="827" spans="12:12" ht="15.75" customHeight="1" x14ac:dyDescent="0.15">
      <c r="L827" s="85"/>
    </row>
    <row r="828" spans="12:12" ht="15.75" customHeight="1" x14ac:dyDescent="0.15">
      <c r="L828" s="85"/>
    </row>
    <row r="829" spans="12:12" ht="15.75" customHeight="1" x14ac:dyDescent="0.15">
      <c r="L829" s="85"/>
    </row>
    <row r="830" spans="12:12" ht="15.75" customHeight="1" x14ac:dyDescent="0.15">
      <c r="L830" s="85"/>
    </row>
    <row r="831" spans="12:12" ht="15.75" customHeight="1" x14ac:dyDescent="0.15">
      <c r="L831" s="85"/>
    </row>
    <row r="832" spans="12:12" ht="15.75" customHeight="1" x14ac:dyDescent="0.15">
      <c r="L832" s="85"/>
    </row>
    <row r="833" spans="12:12" ht="15.75" customHeight="1" x14ac:dyDescent="0.15">
      <c r="L833" s="85"/>
    </row>
    <row r="834" spans="12:12" ht="15.75" customHeight="1" x14ac:dyDescent="0.15">
      <c r="L834" s="85"/>
    </row>
    <row r="835" spans="12:12" ht="15.75" customHeight="1" x14ac:dyDescent="0.15">
      <c r="L835" s="85"/>
    </row>
    <row r="836" spans="12:12" ht="15.75" customHeight="1" x14ac:dyDescent="0.15">
      <c r="L836" s="85"/>
    </row>
    <row r="837" spans="12:12" ht="15.75" customHeight="1" x14ac:dyDescent="0.15">
      <c r="L837" s="85"/>
    </row>
    <row r="838" spans="12:12" ht="15.75" customHeight="1" x14ac:dyDescent="0.15">
      <c r="L838" s="85"/>
    </row>
    <row r="839" spans="12:12" ht="15.75" customHeight="1" x14ac:dyDescent="0.15">
      <c r="L839" s="85"/>
    </row>
    <row r="840" spans="12:12" ht="15.75" customHeight="1" x14ac:dyDescent="0.15">
      <c r="L840" s="85"/>
    </row>
    <row r="841" spans="12:12" ht="15.75" customHeight="1" x14ac:dyDescent="0.15">
      <c r="L841" s="85"/>
    </row>
    <row r="842" spans="12:12" ht="15.75" customHeight="1" x14ac:dyDescent="0.15">
      <c r="L842" s="85"/>
    </row>
    <row r="843" spans="12:12" ht="15.75" customHeight="1" x14ac:dyDescent="0.15">
      <c r="L843" s="85"/>
    </row>
    <row r="844" spans="12:12" ht="15.75" customHeight="1" x14ac:dyDescent="0.15">
      <c r="L844" s="85"/>
    </row>
    <row r="845" spans="12:12" ht="15.75" customHeight="1" x14ac:dyDescent="0.15">
      <c r="L845" s="85"/>
    </row>
    <row r="846" spans="12:12" ht="15.75" customHeight="1" x14ac:dyDescent="0.15">
      <c r="L846" s="85"/>
    </row>
    <row r="847" spans="12:12" ht="15.75" customHeight="1" x14ac:dyDescent="0.15">
      <c r="L847" s="85"/>
    </row>
    <row r="848" spans="12:12" ht="15.75" customHeight="1" x14ac:dyDescent="0.15">
      <c r="L848" s="85"/>
    </row>
    <row r="849" spans="12:12" ht="15.75" customHeight="1" x14ac:dyDescent="0.15">
      <c r="L849" s="85"/>
    </row>
    <row r="850" spans="12:12" ht="15.75" customHeight="1" x14ac:dyDescent="0.15">
      <c r="L850" s="85"/>
    </row>
    <row r="851" spans="12:12" ht="15.75" customHeight="1" x14ac:dyDescent="0.15">
      <c r="L851" s="85"/>
    </row>
    <row r="852" spans="12:12" ht="15.75" customHeight="1" x14ac:dyDescent="0.15">
      <c r="L852" s="85"/>
    </row>
    <row r="853" spans="12:12" ht="15.75" customHeight="1" x14ac:dyDescent="0.15">
      <c r="L853" s="85"/>
    </row>
    <row r="854" spans="12:12" ht="15.75" customHeight="1" x14ac:dyDescent="0.15">
      <c r="L854" s="85"/>
    </row>
    <row r="855" spans="12:12" ht="15.75" customHeight="1" x14ac:dyDescent="0.15">
      <c r="L855" s="85"/>
    </row>
    <row r="856" spans="12:12" ht="15.75" customHeight="1" x14ac:dyDescent="0.15">
      <c r="L856" s="85"/>
    </row>
    <row r="857" spans="12:12" ht="15.75" customHeight="1" x14ac:dyDescent="0.15">
      <c r="L857" s="85"/>
    </row>
    <row r="858" spans="12:12" ht="15.75" customHeight="1" x14ac:dyDescent="0.15">
      <c r="L858" s="85"/>
    </row>
    <row r="859" spans="12:12" ht="15.75" customHeight="1" x14ac:dyDescent="0.15">
      <c r="L859" s="85"/>
    </row>
    <row r="860" spans="12:12" ht="15.75" customHeight="1" x14ac:dyDescent="0.15">
      <c r="L860" s="85"/>
    </row>
    <row r="861" spans="12:12" ht="15.75" customHeight="1" x14ac:dyDescent="0.15">
      <c r="L861" s="85"/>
    </row>
    <row r="862" spans="12:12" ht="15.75" customHeight="1" x14ac:dyDescent="0.15">
      <c r="L862" s="85"/>
    </row>
    <row r="863" spans="12:12" ht="15.75" customHeight="1" x14ac:dyDescent="0.15">
      <c r="L863" s="85"/>
    </row>
    <row r="864" spans="12:12" ht="15.75" customHeight="1" x14ac:dyDescent="0.15">
      <c r="L864" s="85"/>
    </row>
    <row r="865" spans="12:12" ht="15.75" customHeight="1" x14ac:dyDescent="0.15">
      <c r="L865" s="85"/>
    </row>
    <row r="866" spans="12:12" ht="15.75" customHeight="1" x14ac:dyDescent="0.15">
      <c r="L866" s="85"/>
    </row>
    <row r="867" spans="12:12" ht="15.75" customHeight="1" x14ac:dyDescent="0.15">
      <c r="L867" s="85"/>
    </row>
    <row r="868" spans="12:12" ht="15.75" customHeight="1" x14ac:dyDescent="0.15">
      <c r="L868" s="85"/>
    </row>
    <row r="869" spans="12:12" ht="15.75" customHeight="1" x14ac:dyDescent="0.15">
      <c r="L869" s="85"/>
    </row>
    <row r="870" spans="12:12" ht="15.75" customHeight="1" x14ac:dyDescent="0.15">
      <c r="L870" s="85"/>
    </row>
    <row r="871" spans="12:12" ht="15.75" customHeight="1" x14ac:dyDescent="0.15">
      <c r="L871" s="85"/>
    </row>
    <row r="872" spans="12:12" ht="15.75" customHeight="1" x14ac:dyDescent="0.15">
      <c r="L872" s="85"/>
    </row>
    <row r="873" spans="12:12" ht="15.75" customHeight="1" x14ac:dyDescent="0.15">
      <c r="L873" s="85"/>
    </row>
    <row r="874" spans="12:12" ht="15.75" customHeight="1" x14ac:dyDescent="0.15">
      <c r="L874" s="85"/>
    </row>
    <row r="875" spans="12:12" ht="15.75" customHeight="1" x14ac:dyDescent="0.15">
      <c r="L875" s="85"/>
    </row>
    <row r="876" spans="12:12" ht="15.75" customHeight="1" x14ac:dyDescent="0.15">
      <c r="L876" s="85"/>
    </row>
    <row r="877" spans="12:12" ht="15.75" customHeight="1" x14ac:dyDescent="0.15">
      <c r="L877" s="85"/>
    </row>
    <row r="878" spans="12:12" ht="15.75" customHeight="1" x14ac:dyDescent="0.15">
      <c r="L878" s="85"/>
    </row>
    <row r="879" spans="12:12" ht="15.75" customHeight="1" x14ac:dyDescent="0.15">
      <c r="L879" s="85"/>
    </row>
    <row r="880" spans="12:12" ht="15.75" customHeight="1" x14ac:dyDescent="0.15">
      <c r="L880" s="85"/>
    </row>
    <row r="881" spans="12:12" ht="15.75" customHeight="1" x14ac:dyDescent="0.15">
      <c r="L881" s="85"/>
    </row>
    <row r="882" spans="12:12" ht="15.75" customHeight="1" x14ac:dyDescent="0.15">
      <c r="L882" s="85"/>
    </row>
    <row r="883" spans="12:12" ht="15.75" customHeight="1" x14ac:dyDescent="0.15">
      <c r="L883" s="85"/>
    </row>
    <row r="884" spans="12:12" ht="15.75" customHeight="1" x14ac:dyDescent="0.15">
      <c r="L884" s="85"/>
    </row>
    <row r="885" spans="12:12" ht="15.75" customHeight="1" x14ac:dyDescent="0.15">
      <c r="L885" s="85"/>
    </row>
    <row r="886" spans="12:12" ht="15.75" customHeight="1" x14ac:dyDescent="0.15">
      <c r="L886" s="85"/>
    </row>
    <row r="887" spans="12:12" ht="15.75" customHeight="1" x14ac:dyDescent="0.15">
      <c r="L887" s="85"/>
    </row>
    <row r="888" spans="12:12" ht="15.75" customHeight="1" x14ac:dyDescent="0.15">
      <c r="L888" s="85"/>
    </row>
    <row r="889" spans="12:12" ht="15.75" customHeight="1" x14ac:dyDescent="0.15">
      <c r="L889" s="85"/>
    </row>
    <row r="890" spans="12:12" ht="15.75" customHeight="1" x14ac:dyDescent="0.15">
      <c r="L890" s="85"/>
    </row>
    <row r="891" spans="12:12" ht="15.75" customHeight="1" x14ac:dyDescent="0.15">
      <c r="L891" s="85"/>
    </row>
    <row r="892" spans="12:12" ht="15.75" customHeight="1" x14ac:dyDescent="0.15">
      <c r="L892" s="85"/>
    </row>
    <row r="893" spans="12:12" ht="15.75" customHeight="1" x14ac:dyDescent="0.15">
      <c r="L893" s="85"/>
    </row>
    <row r="894" spans="12:12" ht="15.75" customHeight="1" x14ac:dyDescent="0.15">
      <c r="L894" s="85"/>
    </row>
    <row r="895" spans="12:12" ht="15.75" customHeight="1" x14ac:dyDescent="0.15">
      <c r="L895" s="85"/>
    </row>
    <row r="896" spans="12:12" ht="15.75" customHeight="1" x14ac:dyDescent="0.15">
      <c r="L896" s="85"/>
    </row>
    <row r="897" spans="12:12" ht="15.75" customHeight="1" x14ac:dyDescent="0.15">
      <c r="L897" s="85"/>
    </row>
    <row r="898" spans="12:12" ht="15.75" customHeight="1" x14ac:dyDescent="0.15">
      <c r="L898" s="85"/>
    </row>
    <row r="899" spans="12:12" ht="15.75" customHeight="1" x14ac:dyDescent="0.15">
      <c r="L899" s="85"/>
    </row>
    <row r="900" spans="12:12" ht="15.75" customHeight="1" x14ac:dyDescent="0.15">
      <c r="L900" s="85"/>
    </row>
    <row r="901" spans="12:12" ht="15.75" customHeight="1" x14ac:dyDescent="0.15">
      <c r="L901" s="85"/>
    </row>
    <row r="902" spans="12:12" ht="15.75" customHeight="1" x14ac:dyDescent="0.15">
      <c r="L902" s="85"/>
    </row>
    <row r="903" spans="12:12" ht="15.75" customHeight="1" x14ac:dyDescent="0.15">
      <c r="L903" s="85"/>
    </row>
    <row r="904" spans="12:12" ht="15.75" customHeight="1" x14ac:dyDescent="0.15">
      <c r="L904" s="85"/>
    </row>
    <row r="905" spans="12:12" ht="15.75" customHeight="1" x14ac:dyDescent="0.15">
      <c r="L905" s="85"/>
    </row>
    <row r="906" spans="12:12" ht="15.75" customHeight="1" x14ac:dyDescent="0.15">
      <c r="L906" s="85"/>
    </row>
    <row r="907" spans="12:12" ht="15.75" customHeight="1" x14ac:dyDescent="0.15">
      <c r="L907" s="85"/>
    </row>
    <row r="908" spans="12:12" ht="15.75" customHeight="1" x14ac:dyDescent="0.15">
      <c r="L908" s="85"/>
    </row>
    <row r="909" spans="12:12" ht="15.75" customHeight="1" x14ac:dyDescent="0.15">
      <c r="L909" s="85"/>
    </row>
    <row r="910" spans="12:12" ht="15.75" customHeight="1" x14ac:dyDescent="0.15">
      <c r="L910" s="85"/>
    </row>
    <row r="911" spans="12:12" ht="15.75" customHeight="1" x14ac:dyDescent="0.15">
      <c r="L911" s="85"/>
    </row>
    <row r="912" spans="12:12" ht="15.75" customHeight="1" x14ac:dyDescent="0.15">
      <c r="L912" s="85"/>
    </row>
    <row r="913" spans="12:12" ht="15.75" customHeight="1" x14ac:dyDescent="0.15">
      <c r="L913" s="85"/>
    </row>
    <row r="914" spans="12:12" ht="15.75" customHeight="1" x14ac:dyDescent="0.15">
      <c r="L914" s="85"/>
    </row>
    <row r="915" spans="12:12" ht="15.75" customHeight="1" x14ac:dyDescent="0.15">
      <c r="L915" s="85"/>
    </row>
    <row r="916" spans="12:12" ht="15.75" customHeight="1" x14ac:dyDescent="0.15">
      <c r="L916" s="85"/>
    </row>
    <row r="917" spans="12:12" ht="15.75" customHeight="1" x14ac:dyDescent="0.15">
      <c r="L917" s="85"/>
    </row>
    <row r="918" spans="12:12" ht="15.75" customHeight="1" x14ac:dyDescent="0.15">
      <c r="L918" s="85"/>
    </row>
    <row r="919" spans="12:12" ht="15.75" customHeight="1" x14ac:dyDescent="0.15">
      <c r="L919" s="85"/>
    </row>
    <row r="920" spans="12:12" ht="15.75" customHeight="1" x14ac:dyDescent="0.15">
      <c r="L920" s="85"/>
    </row>
    <row r="921" spans="12:12" ht="15.75" customHeight="1" x14ac:dyDescent="0.15">
      <c r="L921" s="85"/>
    </row>
    <row r="922" spans="12:12" ht="15.75" customHeight="1" x14ac:dyDescent="0.15">
      <c r="L922" s="85"/>
    </row>
    <row r="923" spans="12:12" ht="15.75" customHeight="1" x14ac:dyDescent="0.15">
      <c r="L923" s="85"/>
    </row>
    <row r="924" spans="12:12" ht="15.75" customHeight="1" x14ac:dyDescent="0.15">
      <c r="L924" s="85"/>
    </row>
    <row r="925" spans="12:12" ht="15.75" customHeight="1" x14ac:dyDescent="0.15">
      <c r="L925" s="85"/>
    </row>
    <row r="926" spans="12:12" ht="15.75" customHeight="1" x14ac:dyDescent="0.15">
      <c r="L926" s="85"/>
    </row>
    <row r="927" spans="12:12" ht="15.75" customHeight="1" x14ac:dyDescent="0.15">
      <c r="L927" s="85"/>
    </row>
    <row r="928" spans="12:12" ht="15.75" customHeight="1" x14ac:dyDescent="0.15">
      <c r="L928" s="85"/>
    </row>
    <row r="929" spans="12:12" ht="15.75" customHeight="1" x14ac:dyDescent="0.15">
      <c r="L929" s="85"/>
    </row>
    <row r="930" spans="12:12" ht="15.75" customHeight="1" x14ac:dyDescent="0.15">
      <c r="L930" s="85"/>
    </row>
    <row r="931" spans="12:12" ht="15.75" customHeight="1" x14ac:dyDescent="0.15">
      <c r="L931" s="85"/>
    </row>
    <row r="932" spans="12:12" ht="15.75" customHeight="1" x14ac:dyDescent="0.15">
      <c r="L932" s="85"/>
    </row>
    <row r="933" spans="12:12" ht="15.75" customHeight="1" x14ac:dyDescent="0.15">
      <c r="L933" s="85"/>
    </row>
    <row r="934" spans="12:12" ht="15.75" customHeight="1" x14ac:dyDescent="0.15">
      <c r="L934" s="85"/>
    </row>
    <row r="935" spans="12:12" ht="15.75" customHeight="1" x14ac:dyDescent="0.15">
      <c r="L935" s="85"/>
    </row>
    <row r="936" spans="12:12" ht="15.75" customHeight="1" x14ac:dyDescent="0.15">
      <c r="L936" s="85"/>
    </row>
    <row r="937" spans="12:12" ht="15.75" customHeight="1" x14ac:dyDescent="0.15">
      <c r="L937" s="85"/>
    </row>
    <row r="938" spans="12:12" ht="15.75" customHeight="1" x14ac:dyDescent="0.15">
      <c r="L938" s="85"/>
    </row>
    <row r="939" spans="12:12" ht="15.75" customHeight="1" x14ac:dyDescent="0.15">
      <c r="L939" s="85"/>
    </row>
    <row r="940" spans="12:12" ht="15.75" customHeight="1" x14ac:dyDescent="0.15">
      <c r="L940" s="85"/>
    </row>
    <row r="941" spans="12:12" ht="15.75" customHeight="1" x14ac:dyDescent="0.15">
      <c r="L941" s="85"/>
    </row>
    <row r="942" spans="12:12" ht="15.75" customHeight="1" x14ac:dyDescent="0.15">
      <c r="L942" s="85"/>
    </row>
    <row r="943" spans="12:12" ht="15.75" customHeight="1" x14ac:dyDescent="0.15">
      <c r="L943" s="85"/>
    </row>
    <row r="944" spans="12:12" ht="15.75" customHeight="1" x14ac:dyDescent="0.15">
      <c r="L944" s="85"/>
    </row>
    <row r="945" spans="12:12" ht="15.75" customHeight="1" x14ac:dyDescent="0.15">
      <c r="L945" s="85"/>
    </row>
    <row r="946" spans="12:12" ht="15.75" customHeight="1" x14ac:dyDescent="0.15">
      <c r="L946" s="85"/>
    </row>
    <row r="947" spans="12:12" ht="15.75" customHeight="1" x14ac:dyDescent="0.15">
      <c r="L947" s="85"/>
    </row>
    <row r="948" spans="12:12" ht="15.75" customHeight="1" x14ac:dyDescent="0.15">
      <c r="L948" s="85"/>
    </row>
    <row r="949" spans="12:12" ht="15.75" customHeight="1" x14ac:dyDescent="0.15">
      <c r="L949" s="85"/>
    </row>
    <row r="950" spans="12:12" ht="15.75" customHeight="1" x14ac:dyDescent="0.15">
      <c r="L950" s="85"/>
    </row>
    <row r="951" spans="12:12" ht="15.75" customHeight="1" x14ac:dyDescent="0.15">
      <c r="L951" s="85"/>
    </row>
    <row r="952" spans="12:12" ht="15.75" customHeight="1" x14ac:dyDescent="0.15">
      <c r="L952" s="85"/>
    </row>
    <row r="953" spans="12:12" ht="15.75" customHeight="1" x14ac:dyDescent="0.15">
      <c r="L953" s="85"/>
    </row>
    <row r="954" spans="12:12" ht="15.75" customHeight="1" x14ac:dyDescent="0.15">
      <c r="L954" s="85"/>
    </row>
    <row r="955" spans="12:12" ht="15.75" customHeight="1" x14ac:dyDescent="0.15">
      <c r="L955" s="85"/>
    </row>
    <row r="956" spans="12:12" ht="15.75" customHeight="1" x14ac:dyDescent="0.15">
      <c r="L956" s="85"/>
    </row>
    <row r="957" spans="12:12" ht="15.75" customHeight="1" x14ac:dyDescent="0.15">
      <c r="L957" s="85"/>
    </row>
    <row r="958" spans="12:12" ht="15.75" customHeight="1" x14ac:dyDescent="0.15">
      <c r="L958" s="85"/>
    </row>
    <row r="959" spans="12:12" ht="15.75" customHeight="1" x14ac:dyDescent="0.15">
      <c r="L959" s="85"/>
    </row>
    <row r="960" spans="12:12" ht="15.75" customHeight="1" x14ac:dyDescent="0.15">
      <c r="L960" s="85"/>
    </row>
    <row r="961" spans="12:12" ht="15.75" customHeight="1" x14ac:dyDescent="0.15">
      <c r="L961" s="85"/>
    </row>
    <row r="962" spans="12:12" ht="15.75" customHeight="1" x14ac:dyDescent="0.15">
      <c r="L962" s="85"/>
    </row>
    <row r="963" spans="12:12" ht="15.75" customHeight="1" x14ac:dyDescent="0.15">
      <c r="L963" s="85"/>
    </row>
    <row r="964" spans="12:12" ht="15.75" customHeight="1" x14ac:dyDescent="0.15">
      <c r="L964" s="85"/>
    </row>
    <row r="965" spans="12:12" ht="15.75" customHeight="1" x14ac:dyDescent="0.15">
      <c r="L965" s="85"/>
    </row>
    <row r="966" spans="12:12" ht="15.75" customHeight="1" x14ac:dyDescent="0.15">
      <c r="L966" s="85"/>
    </row>
    <row r="967" spans="12:12" ht="15.75" customHeight="1" x14ac:dyDescent="0.15">
      <c r="L967" s="85"/>
    </row>
    <row r="968" spans="12:12" ht="15.75" customHeight="1" x14ac:dyDescent="0.15">
      <c r="L968" s="85"/>
    </row>
    <row r="969" spans="12:12" ht="15.75" customHeight="1" x14ac:dyDescent="0.15">
      <c r="L969" s="85"/>
    </row>
    <row r="970" spans="12:12" ht="15.75" customHeight="1" x14ac:dyDescent="0.15">
      <c r="L970" s="85"/>
    </row>
    <row r="971" spans="12:12" ht="15.75" customHeight="1" x14ac:dyDescent="0.15">
      <c r="L971" s="85"/>
    </row>
    <row r="972" spans="12:12" ht="15.75" customHeight="1" x14ac:dyDescent="0.15">
      <c r="L972" s="85"/>
    </row>
    <row r="973" spans="12:12" ht="15.75" customHeight="1" x14ac:dyDescent="0.15">
      <c r="L973" s="85"/>
    </row>
    <row r="974" spans="12:12" ht="15.75" customHeight="1" x14ac:dyDescent="0.15">
      <c r="L974" s="85"/>
    </row>
    <row r="975" spans="12:12" ht="15.75" customHeight="1" x14ac:dyDescent="0.15">
      <c r="L975" s="85"/>
    </row>
    <row r="976" spans="12:12" ht="15.75" customHeight="1" x14ac:dyDescent="0.15">
      <c r="L976" s="85"/>
    </row>
    <row r="977" spans="12:12" ht="15.75" customHeight="1" x14ac:dyDescent="0.15">
      <c r="L977" s="85"/>
    </row>
    <row r="978" spans="12:12" ht="15.75" customHeight="1" x14ac:dyDescent="0.15">
      <c r="L978" s="85"/>
    </row>
    <row r="979" spans="12:12" ht="15.75" customHeight="1" x14ac:dyDescent="0.15">
      <c r="L979" s="85"/>
    </row>
    <row r="980" spans="12:12" ht="15.75" customHeight="1" x14ac:dyDescent="0.15">
      <c r="L980" s="85"/>
    </row>
    <row r="981" spans="12:12" ht="15.75" customHeight="1" x14ac:dyDescent="0.15">
      <c r="L981" s="85"/>
    </row>
    <row r="982" spans="12:12" ht="15.75" customHeight="1" x14ac:dyDescent="0.15">
      <c r="L982" s="85"/>
    </row>
    <row r="983" spans="12:12" ht="15.75" customHeight="1" x14ac:dyDescent="0.15">
      <c r="L983" s="85"/>
    </row>
    <row r="984" spans="12:12" ht="15.75" customHeight="1" x14ac:dyDescent="0.15">
      <c r="L984" s="85"/>
    </row>
    <row r="985" spans="12:12" ht="15.75" customHeight="1" x14ac:dyDescent="0.15">
      <c r="L985" s="85"/>
    </row>
    <row r="986" spans="12:12" ht="15.75" customHeight="1" x14ac:dyDescent="0.15">
      <c r="L986" s="85"/>
    </row>
    <row r="987" spans="12:12" ht="15.75" customHeight="1" x14ac:dyDescent="0.15">
      <c r="L987" s="85"/>
    </row>
    <row r="988" spans="12:12" ht="15.75" customHeight="1" x14ac:dyDescent="0.15">
      <c r="L988" s="85"/>
    </row>
    <row r="989" spans="12:12" ht="15.75" customHeight="1" x14ac:dyDescent="0.15">
      <c r="L989" s="85"/>
    </row>
    <row r="990" spans="12:12" ht="15.75" customHeight="1" x14ac:dyDescent="0.15">
      <c r="L990" s="85"/>
    </row>
    <row r="991" spans="12:12" ht="15.75" customHeight="1" x14ac:dyDescent="0.15">
      <c r="L991" s="85"/>
    </row>
    <row r="992" spans="12:12" ht="15.75" customHeight="1" x14ac:dyDescent="0.15">
      <c r="L992" s="85"/>
    </row>
    <row r="993" spans="12:12" ht="15.75" customHeight="1" x14ac:dyDescent="0.15">
      <c r="L993" s="85"/>
    </row>
    <row r="994" spans="12:12" ht="15.75" customHeight="1" x14ac:dyDescent="0.15">
      <c r="L994" s="85"/>
    </row>
    <row r="995" spans="12:12" ht="15.75" customHeight="1" x14ac:dyDescent="0.15">
      <c r="L995" s="85"/>
    </row>
    <row r="996" spans="12:12" ht="15.75" customHeight="1" x14ac:dyDescent="0.15">
      <c r="L996" s="85"/>
    </row>
    <row r="997" spans="12:12" ht="15.75" customHeight="1" x14ac:dyDescent="0.15">
      <c r="L997" s="85"/>
    </row>
    <row r="998" spans="12:12" ht="15.75" customHeight="1" x14ac:dyDescent="0.15">
      <c r="L998" s="85"/>
    </row>
    <row r="999" spans="12:12" ht="15.75" customHeight="1" x14ac:dyDescent="0.15">
      <c r="L999" s="85"/>
    </row>
    <row r="1000" spans="12:12" ht="15.75" customHeight="1" x14ac:dyDescent="0.15">
      <c r="L1000" s="85"/>
    </row>
  </sheetData>
  <mergeCells count="39">
    <mergeCell ref="B38:C38"/>
    <mergeCell ref="I40:J40"/>
    <mergeCell ref="B29:C29"/>
    <mergeCell ref="B30:C30"/>
    <mergeCell ref="B31:C31"/>
    <mergeCell ref="B32:C32"/>
    <mergeCell ref="B33:C33"/>
    <mergeCell ref="B34:C34"/>
    <mergeCell ref="B35:C35"/>
    <mergeCell ref="B26:C26"/>
    <mergeCell ref="B27:C27"/>
    <mergeCell ref="B28:C28"/>
    <mergeCell ref="B36:C36"/>
    <mergeCell ref="B37:C37"/>
    <mergeCell ref="B21:C21"/>
    <mergeCell ref="B22:C22"/>
    <mergeCell ref="B23:C23"/>
    <mergeCell ref="B24:C24"/>
    <mergeCell ref="B25:C25"/>
    <mergeCell ref="B16:C16"/>
    <mergeCell ref="B17:C17"/>
    <mergeCell ref="B18:C18"/>
    <mergeCell ref="B19:C19"/>
    <mergeCell ref="B20:C20"/>
    <mergeCell ref="B11:C11"/>
    <mergeCell ref="B12:C12"/>
    <mergeCell ref="B13:C13"/>
    <mergeCell ref="B14:C14"/>
    <mergeCell ref="B15:C15"/>
    <mergeCell ref="B6:C6"/>
    <mergeCell ref="B7:C7"/>
    <mergeCell ref="B8:C8"/>
    <mergeCell ref="B9:C9"/>
    <mergeCell ref="B10:C10"/>
    <mergeCell ref="B1:C1"/>
    <mergeCell ref="B2:C2"/>
    <mergeCell ref="B3:C3"/>
    <mergeCell ref="B4:C4"/>
    <mergeCell ref="B5:C5"/>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2024 ReviveAR Annotated Budget</vt:lpstr>
      <vt:lpstr>2024 ReviveAR TOTAL $296,245</vt:lpstr>
      <vt:lpstr>ReviveAR 2024 MEDIA ONLY $116K</vt:lpstr>
      <vt:lpstr>ReviveAR 2024 PRODUCTION Invoic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Joy Spence</cp:lastModifiedBy>
  <cp:lastPrinted>2026-01-12T18:01:20Z</cp:lastPrinted>
  <dcterms:created xsi:type="dcterms:W3CDTF">2025-05-12T15:19:37Z</dcterms:created>
  <dcterms:modified xsi:type="dcterms:W3CDTF">2026-01-12T18:01:21Z</dcterms:modified>
</cp:coreProperties>
</file>