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/ARORP23-103 American Indian Center of Arkansas/ARORP23-103 American Indian Center Annual Eval/"/>
    </mc:Choice>
  </mc:AlternateContent>
  <xr:revisionPtr revIDLastSave="10" documentId="8_{E8309DBA-CEEF-C14A-86BF-7F8976D8FE3B}" xr6:coauthVersionLast="47" xr6:coauthVersionMax="47" xr10:uidLastSave="{015C9AB2-B1D0-3843-9E08-BE7FACD9082A}"/>
  <bookViews>
    <workbookView xWindow="0" yWindow="500" windowWidth="51200" windowHeight="21120" xr2:uid="{75902D41-5B17-4037-9BAD-DC92FBD6FCA4}"/>
  </bookViews>
  <sheets>
    <sheet name="Master Budget" sheetId="2" r:id="rId1"/>
    <sheet name="Kitchen Materials" sheetId="13" r:id="rId2"/>
    <sheet name="Floor Breakout" sheetId="12" r:id="rId3"/>
    <sheet name="Basement Materials Breakout" sheetId="6" r:id="rId4"/>
    <sheet name="Cabinet Materials Breakout" sheetId="9" r:id="rId5"/>
    <sheet name="Cleaning Breakout" sheetId="3" r:id="rId6"/>
    <sheet name="Door Materials Breakout" sheetId="8" r:id="rId7"/>
    <sheet name="Electric Equipment Breakout" sheetId="4" r:id="rId8"/>
    <sheet name="Paint Materials Breakout" sheetId="5" r:id="rId9"/>
    <sheet name="Deck Materials Breakout" sheetId="7" r:id="rId10"/>
    <sheet name="Decor Breakout" sheetId="11" r:id="rId11"/>
    <sheet name="Faucet Breakout" sheetId="10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E9" i="13" l="1"/>
  <c r="E35" i="8"/>
  <c r="F62" i="5"/>
  <c r="F27" i="9"/>
  <c r="E41" i="6"/>
  <c r="E32" i="7" l="1"/>
  <c r="C11" i="10"/>
  <c r="E11" i="10" s="1"/>
  <c r="C10" i="10"/>
  <c r="E10" i="10" s="1"/>
  <c r="C8" i="10"/>
  <c r="E8" i="10" s="1"/>
  <c r="C7" i="10"/>
  <c r="E7" i="10" s="1"/>
  <c r="C6" i="10"/>
  <c r="E6" i="10" s="1"/>
  <c r="C5" i="10"/>
  <c r="E5" i="10" s="1"/>
  <c r="C4" i="10"/>
  <c r="E4" i="10" s="1"/>
  <c r="C3" i="10"/>
  <c r="E3" i="10" s="1"/>
  <c r="C2" i="10"/>
  <c r="E2" i="10" s="1"/>
  <c r="C6" i="13"/>
  <c r="E6" i="13" s="1"/>
  <c r="C5" i="13"/>
  <c r="C4" i="13"/>
  <c r="E4" i="13" s="1"/>
  <c r="C3" i="13"/>
  <c r="E3" i="13" s="1"/>
  <c r="C2" i="13"/>
  <c r="E2" i="13" s="1"/>
  <c r="C19" i="12"/>
  <c r="E19" i="12" s="1"/>
  <c r="C18" i="12"/>
  <c r="E18" i="12" s="1"/>
  <c r="C17" i="12"/>
  <c r="E17" i="12" s="1"/>
  <c r="C16" i="12"/>
  <c r="E16" i="12" s="1"/>
  <c r="C15" i="12"/>
  <c r="E15" i="12" s="1"/>
  <c r="C14" i="12"/>
  <c r="E14" i="12" s="1"/>
  <c r="C13" i="12"/>
  <c r="E13" i="12" s="1"/>
  <c r="C12" i="12"/>
  <c r="E12" i="12" s="1"/>
  <c r="C11" i="12"/>
  <c r="E11" i="12" s="1"/>
  <c r="C10" i="12"/>
  <c r="E10" i="12" s="1"/>
  <c r="C9" i="12"/>
  <c r="E9" i="12" s="1"/>
  <c r="C8" i="12"/>
  <c r="E8" i="12" s="1"/>
  <c r="C7" i="12"/>
  <c r="E7" i="12" s="1"/>
  <c r="C6" i="12"/>
  <c r="E6" i="12" s="1"/>
  <c r="C5" i="12"/>
  <c r="E5" i="12" s="1"/>
  <c r="C4" i="12"/>
  <c r="E4" i="12" s="1"/>
  <c r="E3" i="12"/>
  <c r="E2" i="12"/>
  <c r="E18" i="8"/>
  <c r="C18" i="8"/>
  <c r="C17" i="8"/>
  <c r="B18" i="8"/>
  <c r="D24" i="9"/>
  <c r="F24" i="9" s="1"/>
  <c r="D50" i="4"/>
  <c r="F50" i="4" s="1"/>
  <c r="D59" i="5"/>
  <c r="F59" i="5" s="1"/>
  <c r="C63" i="11"/>
  <c r="E63" i="11" s="1"/>
  <c r="K77" i="2"/>
  <c r="E78" i="2"/>
  <c r="C77" i="11"/>
  <c r="E77" i="11" s="1"/>
  <c r="B81" i="11"/>
  <c r="B39" i="11"/>
  <c r="D23" i="9"/>
  <c r="F23" i="9" s="1"/>
  <c r="D22" i="9"/>
  <c r="F22" i="9" s="1"/>
  <c r="F21" i="9"/>
  <c r="D21" i="9"/>
  <c r="D20" i="9"/>
  <c r="F20" i="9" s="1"/>
  <c r="D19" i="9"/>
  <c r="F19" i="9" s="1"/>
  <c r="D18" i="9"/>
  <c r="F18" i="9" s="1"/>
  <c r="D17" i="9"/>
  <c r="F17" i="9" s="1"/>
  <c r="F16" i="9"/>
  <c r="D16" i="9"/>
  <c r="D15" i="9"/>
  <c r="F15" i="9" s="1"/>
  <c r="D14" i="9"/>
  <c r="F14" i="9" s="1"/>
  <c r="F13" i="9"/>
  <c r="D13" i="9"/>
  <c r="D12" i="9"/>
  <c r="F12" i="9" s="1"/>
  <c r="D11" i="9"/>
  <c r="F11" i="9" s="1"/>
  <c r="D10" i="9"/>
  <c r="F10" i="9" s="1"/>
  <c r="D9" i="9"/>
  <c r="F9" i="9" s="1"/>
  <c r="F8" i="9"/>
  <c r="D8" i="9"/>
  <c r="D7" i="9"/>
  <c r="F7" i="9" s="1"/>
  <c r="D6" i="9"/>
  <c r="F6" i="9" s="1"/>
  <c r="F5" i="9"/>
  <c r="D5" i="9"/>
  <c r="D4" i="9"/>
  <c r="F4" i="9" s="1"/>
  <c r="D3" i="9"/>
  <c r="F3" i="9" s="1"/>
  <c r="D2" i="9"/>
  <c r="F2" i="9" s="1"/>
  <c r="C92" i="11"/>
  <c r="E92" i="11" s="1"/>
  <c r="C30" i="11"/>
  <c r="E30" i="11" s="1"/>
  <c r="C29" i="11"/>
  <c r="E29" i="11" s="1"/>
  <c r="C28" i="11"/>
  <c r="E28" i="11" s="1"/>
  <c r="C27" i="11"/>
  <c r="E27" i="11" s="1"/>
  <c r="C26" i="11"/>
  <c r="E26" i="11" s="1"/>
  <c r="C25" i="11"/>
  <c r="E25" i="11" s="1"/>
  <c r="C24" i="11"/>
  <c r="E24" i="11" s="1"/>
  <c r="C23" i="11"/>
  <c r="E23" i="11" s="1"/>
  <c r="C22" i="11"/>
  <c r="E22" i="11" s="1"/>
  <c r="C21" i="11"/>
  <c r="E21" i="11" s="1"/>
  <c r="C20" i="11"/>
  <c r="E20" i="11" s="1"/>
  <c r="C19" i="11"/>
  <c r="E19" i="11" s="1"/>
  <c r="C18" i="11"/>
  <c r="E18" i="11" s="1"/>
  <c r="C17" i="11"/>
  <c r="E17" i="11" s="1"/>
  <c r="C16" i="11"/>
  <c r="E16" i="11" s="1"/>
  <c r="C15" i="11"/>
  <c r="E15" i="11" s="1"/>
  <c r="C14" i="11"/>
  <c r="E14" i="11" s="1"/>
  <c r="C13" i="11"/>
  <c r="E13" i="11" s="1"/>
  <c r="C12" i="11"/>
  <c r="E12" i="11" s="1"/>
  <c r="C11" i="11"/>
  <c r="E11" i="11" s="1"/>
  <c r="C10" i="11"/>
  <c r="E10" i="11" s="1"/>
  <c r="C9" i="11"/>
  <c r="E9" i="11" s="1"/>
  <c r="C8" i="11"/>
  <c r="E8" i="11" s="1"/>
  <c r="C7" i="11"/>
  <c r="E7" i="11" s="1"/>
  <c r="C6" i="11"/>
  <c r="E6" i="11" s="1"/>
  <c r="C5" i="11"/>
  <c r="E5" i="11" s="1"/>
  <c r="C4" i="11"/>
  <c r="E4" i="11" s="1"/>
  <c r="C3" i="11"/>
  <c r="E3" i="11" s="1"/>
  <c r="C2" i="11"/>
  <c r="E2" i="11" s="1"/>
  <c r="K107" i="2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E25" i="8"/>
  <c r="C25" i="8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E17" i="8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C35" i="6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6" i="6"/>
  <c r="E26" i="6" s="1"/>
  <c r="C25" i="6"/>
  <c r="E25" i="6" s="1"/>
  <c r="C24" i="6"/>
  <c r="E24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1" i="6"/>
  <c r="E11" i="6" s="1"/>
  <c r="C10" i="6"/>
  <c r="E10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C31" i="7"/>
  <c r="E31" i="7" s="1"/>
  <c r="C30" i="7"/>
  <c r="E30" i="7" s="1"/>
  <c r="C29" i="7"/>
  <c r="E29" i="7" s="1"/>
  <c r="C28" i="7"/>
  <c r="E28" i="7" s="1"/>
  <c r="C27" i="7"/>
  <c r="E27" i="7" s="1"/>
  <c r="C26" i="7"/>
  <c r="E26" i="7" s="1"/>
  <c r="C25" i="7"/>
  <c r="E25" i="7" s="1"/>
  <c r="E24" i="7"/>
  <c r="C24" i="7"/>
  <c r="C23" i="7"/>
  <c r="E23" i="7" s="1"/>
  <c r="C22" i="7"/>
  <c r="E22" i="7" s="1"/>
  <c r="C21" i="7"/>
  <c r="E21" i="7" s="1"/>
  <c r="C20" i="7"/>
  <c r="E20" i="7" s="1"/>
  <c r="C19" i="7"/>
  <c r="E19" i="7" s="1"/>
  <c r="C18" i="7"/>
  <c r="E18" i="7" s="1"/>
  <c r="C17" i="7"/>
  <c r="E17" i="7" s="1"/>
  <c r="E16" i="7"/>
  <c r="C16" i="7"/>
  <c r="E15" i="7"/>
  <c r="C15" i="7"/>
  <c r="C14" i="7"/>
  <c r="E14" i="7" s="1"/>
  <c r="C13" i="7"/>
  <c r="E13" i="7" s="1"/>
  <c r="C12" i="7"/>
  <c r="E12" i="7" s="1"/>
  <c r="C11" i="7"/>
  <c r="E11" i="7" s="1"/>
  <c r="C10" i="7"/>
  <c r="E10" i="7" s="1"/>
  <c r="C9" i="7"/>
  <c r="E9" i="7" s="1"/>
  <c r="E8" i="7"/>
  <c r="C8" i="7"/>
  <c r="E7" i="7"/>
  <c r="C7" i="7"/>
  <c r="C6" i="7"/>
  <c r="E6" i="7" s="1"/>
  <c r="C5" i="7"/>
  <c r="E5" i="7" s="1"/>
  <c r="C4" i="7"/>
  <c r="E4" i="7" s="1"/>
  <c r="C3" i="7"/>
  <c r="E3" i="7" s="1"/>
  <c r="C2" i="7"/>
  <c r="E2" i="7" s="1"/>
  <c r="D58" i="5"/>
  <c r="F58" i="5" s="1"/>
  <c r="D57" i="5"/>
  <c r="F57" i="5" s="1"/>
  <c r="F56" i="5"/>
  <c r="D56" i="5"/>
  <c r="D55" i="5"/>
  <c r="F55" i="5" s="1"/>
  <c r="D54" i="5"/>
  <c r="F54" i="5" s="1"/>
  <c r="D53" i="5"/>
  <c r="F53" i="5" s="1"/>
  <c r="D52" i="5"/>
  <c r="F52" i="5" s="1"/>
  <c r="F51" i="5"/>
  <c r="D51" i="5"/>
  <c r="D50" i="5"/>
  <c r="F50" i="5" s="1"/>
  <c r="D49" i="5"/>
  <c r="I49" i="5" s="1"/>
  <c r="I48" i="5"/>
  <c r="D48" i="5"/>
  <c r="D47" i="5"/>
  <c r="F47" i="5" s="1"/>
  <c r="D46" i="5"/>
  <c r="F46" i="5" s="1"/>
  <c r="D45" i="5"/>
  <c r="F45" i="5" s="1"/>
  <c r="D44" i="5"/>
  <c r="F44" i="5" s="1"/>
  <c r="F43" i="5"/>
  <c r="D43" i="5"/>
  <c r="D42" i="5"/>
  <c r="F42" i="5" s="1"/>
  <c r="D41" i="5"/>
  <c r="F41" i="5" s="1"/>
  <c r="F40" i="5"/>
  <c r="D40" i="5"/>
  <c r="D39" i="5"/>
  <c r="F39" i="5" s="1"/>
  <c r="D38" i="5"/>
  <c r="F38" i="5" s="1"/>
  <c r="D37" i="5"/>
  <c r="F37" i="5" s="1"/>
  <c r="D36" i="5"/>
  <c r="F36" i="5" s="1"/>
  <c r="F35" i="5"/>
  <c r="D35" i="5"/>
  <c r="D34" i="5"/>
  <c r="F34" i="5" s="1"/>
  <c r="D33" i="5"/>
  <c r="F33" i="5" s="1"/>
  <c r="F32" i="5"/>
  <c r="D32" i="5"/>
  <c r="D31" i="5"/>
  <c r="F31" i="5" s="1"/>
  <c r="D30" i="5"/>
  <c r="F30" i="5" s="1"/>
  <c r="D29" i="5"/>
  <c r="F29" i="5" s="1"/>
  <c r="D28" i="5"/>
  <c r="F28" i="5" s="1"/>
  <c r="F27" i="5"/>
  <c r="D27" i="5"/>
  <c r="D26" i="5"/>
  <c r="F26" i="5" s="1"/>
  <c r="D25" i="5"/>
  <c r="F25" i="5" s="1"/>
  <c r="F24" i="5"/>
  <c r="D24" i="5"/>
  <c r="D23" i="5"/>
  <c r="F23" i="5" s="1"/>
  <c r="D22" i="5"/>
  <c r="F22" i="5" s="1"/>
  <c r="D21" i="5"/>
  <c r="F21" i="5" s="1"/>
  <c r="D20" i="5"/>
  <c r="F20" i="5" s="1"/>
  <c r="D19" i="5"/>
  <c r="F19" i="5" s="1"/>
  <c r="D18" i="5"/>
  <c r="F18" i="5" s="1"/>
  <c r="D17" i="5"/>
  <c r="F17" i="5" s="1"/>
  <c r="I16" i="5"/>
  <c r="D16" i="5"/>
  <c r="D15" i="5"/>
  <c r="I15" i="5" s="1"/>
  <c r="D14" i="5"/>
  <c r="I14" i="5" s="1"/>
  <c r="D13" i="5"/>
  <c r="I13" i="5" s="1"/>
  <c r="D12" i="5"/>
  <c r="I12" i="5" s="1"/>
  <c r="I11" i="5"/>
  <c r="D11" i="5"/>
  <c r="D10" i="5"/>
  <c r="I10" i="5" s="1"/>
  <c r="D9" i="5"/>
  <c r="I9" i="5" s="1"/>
  <c r="I8" i="5"/>
  <c r="D8" i="5"/>
  <c r="D7" i="5"/>
  <c r="I7" i="5" s="1"/>
  <c r="D6" i="5"/>
  <c r="I6" i="5" s="1"/>
  <c r="D5" i="5"/>
  <c r="I5" i="5" s="1"/>
  <c r="D4" i="5"/>
  <c r="I4" i="5" s="1"/>
  <c r="I3" i="5"/>
  <c r="D3" i="5"/>
  <c r="D2" i="5"/>
  <c r="I2" i="5" s="1"/>
  <c r="F49" i="4"/>
  <c r="D49" i="4"/>
  <c r="D48" i="4"/>
  <c r="F48" i="4" s="1"/>
  <c r="D47" i="4"/>
  <c r="F47" i="4" s="1"/>
  <c r="D46" i="4"/>
  <c r="F46" i="4" s="1"/>
  <c r="D45" i="4"/>
  <c r="F45" i="4" s="1"/>
  <c r="D44" i="4"/>
  <c r="F44" i="4" s="1"/>
  <c r="D43" i="4"/>
  <c r="F43" i="4" s="1"/>
  <c r="D42" i="4"/>
  <c r="F42" i="4" s="1"/>
  <c r="D41" i="4"/>
  <c r="F41" i="4" s="1"/>
  <c r="F40" i="4"/>
  <c r="D40" i="4"/>
  <c r="D39" i="4"/>
  <c r="F39" i="4" s="1"/>
  <c r="D38" i="4"/>
  <c r="F38" i="4" s="1"/>
  <c r="D37" i="4"/>
  <c r="F37" i="4" s="1"/>
  <c r="D36" i="4"/>
  <c r="F36" i="4" s="1"/>
  <c r="D35" i="4"/>
  <c r="F35" i="4" s="1"/>
  <c r="D34" i="4"/>
  <c r="F34" i="4" s="1"/>
  <c r="D33" i="4"/>
  <c r="F33" i="4" s="1"/>
  <c r="D32" i="4"/>
  <c r="F32" i="4" s="1"/>
  <c r="D31" i="4"/>
  <c r="F31" i="4" s="1"/>
  <c r="D30" i="4"/>
  <c r="F30" i="4" s="1"/>
  <c r="D29" i="4"/>
  <c r="F29" i="4" s="1"/>
  <c r="D28" i="4"/>
  <c r="F28" i="4" s="1"/>
  <c r="D27" i="4"/>
  <c r="F27" i="4" s="1"/>
  <c r="D26" i="4"/>
  <c r="F26" i="4" s="1"/>
  <c r="D25" i="4"/>
  <c r="F25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F18" i="4"/>
  <c r="D18" i="4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F9" i="4"/>
  <c r="D9" i="4"/>
  <c r="D8" i="4"/>
  <c r="F8" i="4" s="1"/>
  <c r="D7" i="4"/>
  <c r="F7" i="4" s="1"/>
  <c r="D6" i="4"/>
  <c r="F6" i="4" s="1"/>
  <c r="D5" i="4"/>
  <c r="F5" i="4" s="1"/>
  <c r="D4" i="4"/>
  <c r="F4" i="4" s="1"/>
  <c r="D3" i="4"/>
  <c r="F3" i="4" s="1"/>
  <c r="D2" i="4"/>
  <c r="F2" i="4" s="1"/>
  <c r="I54" i="2"/>
  <c r="I63" i="2"/>
  <c r="I86" i="2"/>
  <c r="K21" i="2"/>
  <c r="K22" i="2"/>
  <c r="K23" i="2"/>
  <c r="K25" i="2"/>
  <c r="I27" i="2"/>
  <c r="H13" i="2"/>
  <c r="K8" i="2"/>
  <c r="K9" i="2"/>
  <c r="K10" i="2"/>
  <c r="K11" i="2"/>
  <c r="K12" i="2"/>
  <c r="K7" i="2"/>
  <c r="D31" i="3"/>
  <c r="F31" i="3" s="1"/>
  <c r="D30" i="3"/>
  <c r="F30" i="3" s="1"/>
  <c r="F29" i="3"/>
  <c r="D29" i="3"/>
  <c r="D28" i="3"/>
  <c r="F28" i="3" s="1"/>
  <c r="D27" i="3"/>
  <c r="F27" i="3" s="1"/>
  <c r="D26" i="3"/>
  <c r="F26" i="3" s="1"/>
  <c r="D25" i="3"/>
  <c r="F25" i="3" s="1"/>
  <c r="F24" i="3"/>
  <c r="D24" i="3"/>
  <c r="D23" i="3"/>
  <c r="F23" i="3" s="1"/>
  <c r="D22" i="3"/>
  <c r="F22" i="3" s="1"/>
  <c r="D21" i="3"/>
  <c r="F21" i="3" s="1"/>
  <c r="D20" i="3"/>
  <c r="F20" i="3" s="1"/>
  <c r="D19" i="3"/>
  <c r="F19" i="3" s="1"/>
  <c r="D18" i="3"/>
  <c r="F18" i="3" s="1"/>
  <c r="D17" i="3"/>
  <c r="F17" i="3" s="1"/>
  <c r="F16" i="3"/>
  <c r="D16" i="3"/>
  <c r="D15" i="3"/>
  <c r="F15" i="3" s="1"/>
  <c r="D14" i="3"/>
  <c r="F14" i="3" s="1"/>
  <c r="F13" i="3"/>
  <c r="D13" i="3"/>
  <c r="D12" i="3"/>
  <c r="F12" i="3" s="1"/>
  <c r="D11" i="3"/>
  <c r="F11" i="3" s="1"/>
  <c r="D10" i="3"/>
  <c r="F10" i="3" s="1"/>
  <c r="D9" i="3"/>
  <c r="F9" i="3" s="1"/>
  <c r="F8" i="3"/>
  <c r="D8" i="3"/>
  <c r="D7" i="3"/>
  <c r="F7" i="3" s="1"/>
  <c r="D6" i="3"/>
  <c r="F6" i="3" s="1"/>
  <c r="F5" i="3"/>
  <c r="D5" i="3"/>
  <c r="D4" i="3"/>
  <c r="F4" i="3" s="1"/>
  <c r="D3" i="3"/>
  <c r="F3" i="3" s="1"/>
  <c r="D2" i="3"/>
  <c r="F2" i="3" s="1"/>
  <c r="F52" i="4" l="1"/>
  <c r="E21" i="12"/>
  <c r="E37" i="6"/>
  <c r="C39" i="11"/>
  <c r="E39" i="11" s="1"/>
  <c r="C81" i="11"/>
  <c r="E81" i="11" s="1"/>
  <c r="K13" i="2"/>
  <c r="I115" i="2" l="1"/>
  <c r="I108" i="2" l="1"/>
  <c r="I95" i="2"/>
  <c r="I46" i="2"/>
  <c r="H31" i="2"/>
  <c r="K31" i="2" s="1"/>
  <c r="H32" i="2"/>
  <c r="K32" i="2" s="1"/>
  <c r="H33" i="2"/>
  <c r="K33" i="2" s="1"/>
  <c r="H34" i="2"/>
  <c r="K34" i="2" s="1"/>
  <c r="H35" i="2"/>
  <c r="K35" i="2" s="1"/>
  <c r="H36" i="2"/>
  <c r="K36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92" i="2"/>
  <c r="K92" i="2" s="1"/>
  <c r="H19" i="2"/>
  <c r="K19" i="2" s="1"/>
  <c r="H112" i="2"/>
  <c r="K112" i="2" s="1"/>
  <c r="H113" i="2"/>
  <c r="K113" i="2" s="1"/>
  <c r="H114" i="2"/>
  <c r="K114" i="2" s="1"/>
  <c r="H111" i="2"/>
  <c r="K111" i="2" s="1"/>
  <c r="H72" i="2"/>
  <c r="K72" i="2" s="1"/>
  <c r="H76" i="2"/>
  <c r="K76" i="2" s="1"/>
  <c r="H73" i="2"/>
  <c r="K73" i="2" s="1"/>
  <c r="H78" i="2"/>
  <c r="K78" i="2" s="1"/>
  <c r="H60" i="2"/>
  <c r="K60" i="2" s="1"/>
  <c r="H74" i="2"/>
  <c r="K74" i="2" s="1"/>
  <c r="H75" i="2"/>
  <c r="K75" i="2" s="1"/>
  <c r="H82" i="2"/>
  <c r="K82" i="2" s="1"/>
  <c r="H70" i="2"/>
  <c r="K70" i="2" s="1"/>
  <c r="H69" i="2"/>
  <c r="K69" i="2" s="1"/>
  <c r="H68" i="2"/>
  <c r="K68" i="2" s="1"/>
  <c r="H67" i="2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99" i="2"/>
  <c r="K99" i="2" s="1"/>
  <c r="H91" i="2"/>
  <c r="K91" i="2" s="1"/>
  <c r="H93" i="2"/>
  <c r="K93" i="2" s="1"/>
  <c r="H94" i="2"/>
  <c r="K94" i="2" s="1"/>
  <c r="H90" i="2"/>
  <c r="K90" i="2" s="1"/>
  <c r="H58" i="2"/>
  <c r="H59" i="2"/>
  <c r="K59" i="2" s="1"/>
  <c r="H61" i="2"/>
  <c r="K61" i="2" s="1"/>
  <c r="H62" i="2"/>
  <c r="K62" i="2" s="1"/>
  <c r="H53" i="2"/>
  <c r="K53" i="2" s="1"/>
  <c r="H52" i="2"/>
  <c r="K52" i="2" s="1"/>
  <c r="H26" i="2"/>
  <c r="K26" i="2" s="1"/>
  <c r="H51" i="2"/>
  <c r="K51" i="2" s="1"/>
  <c r="H50" i="2"/>
  <c r="H18" i="2"/>
  <c r="K18" i="2" s="1"/>
  <c r="H85" i="2"/>
  <c r="K85" i="2" s="1"/>
  <c r="H84" i="2"/>
  <c r="K84" i="2" s="1"/>
  <c r="H83" i="2"/>
  <c r="K83" i="2" s="1"/>
  <c r="H81" i="2"/>
  <c r="K81" i="2" s="1"/>
  <c r="H80" i="2"/>
  <c r="K80" i="2" s="1"/>
  <c r="H79" i="2"/>
  <c r="K79" i="2" s="1"/>
  <c r="H71" i="2"/>
  <c r="K71" i="2" s="1"/>
  <c r="H20" i="2"/>
  <c r="K20" i="2" s="1"/>
  <c r="H24" i="2"/>
  <c r="K24" i="2" s="1"/>
  <c r="H17" i="2"/>
  <c r="K50" i="2" l="1"/>
  <c r="H54" i="2"/>
  <c r="K54" i="2" s="1"/>
  <c r="H27" i="2"/>
  <c r="K27" i="2" s="1"/>
  <c r="K17" i="2"/>
  <c r="H86" i="2"/>
  <c r="K86" i="2" s="1"/>
  <c r="K67" i="2"/>
  <c r="H63" i="2"/>
  <c r="K63" i="2" s="1"/>
  <c r="K58" i="2"/>
  <c r="I116" i="2"/>
  <c r="I3" i="2" s="1"/>
  <c r="H95" i="2"/>
  <c r="K95" i="2" s="1"/>
  <c r="H108" i="2"/>
  <c r="K108" i="2" s="1"/>
  <c r="H115" i="2"/>
  <c r="K115" i="2" s="1"/>
  <c r="H46" i="2"/>
  <c r="K46" i="2" s="1"/>
  <c r="H116" i="2" l="1"/>
  <c r="H3" i="2" l="1"/>
  <c r="K3" i="2" s="1"/>
  <c r="K116" i="2"/>
</calcChain>
</file>

<file path=xl/sharedStrings.xml><?xml version="1.0" encoding="utf-8"?>
<sst xmlns="http://schemas.openxmlformats.org/spreadsheetml/2006/main" count="1185" uniqueCount="456">
  <si>
    <t>Title search and title insurance</t>
  </si>
  <si>
    <t>Home Inspection Fee</t>
  </si>
  <si>
    <t>Pre-paid Property Taxes</t>
  </si>
  <si>
    <t>Attorney's Fees</t>
  </si>
  <si>
    <t>Pre-paid General Liability and Proerty  Insurance</t>
  </si>
  <si>
    <t>Bedrooms</t>
  </si>
  <si>
    <t>Furnishings</t>
  </si>
  <si>
    <t>QTY</t>
  </si>
  <si>
    <t>Tax</t>
  </si>
  <si>
    <t>Shipping</t>
  </si>
  <si>
    <t>Bed</t>
  </si>
  <si>
    <t>Nightstand</t>
  </si>
  <si>
    <t>Matress</t>
  </si>
  <si>
    <t>Matress Cover</t>
  </si>
  <si>
    <t>TOTAL</t>
  </si>
  <si>
    <t>Living</t>
  </si>
  <si>
    <t>Dining</t>
  </si>
  <si>
    <t>Dresser</t>
  </si>
  <si>
    <t>Basemenrt</t>
  </si>
  <si>
    <t>Sofa</t>
  </si>
  <si>
    <t>Sectional</t>
  </si>
  <si>
    <t>Recliner</t>
  </si>
  <si>
    <t>Chairs</t>
  </si>
  <si>
    <t>Side Table</t>
  </si>
  <si>
    <t>UniCost</t>
  </si>
  <si>
    <t>Coffee table</t>
  </si>
  <si>
    <t>TV</t>
  </si>
  <si>
    <t>TV Wall Mount</t>
  </si>
  <si>
    <t>Lighting</t>
  </si>
  <si>
    <t>Lamps</t>
  </si>
  <si>
    <t>Table</t>
  </si>
  <si>
    <t>Kitchen</t>
  </si>
  <si>
    <t>Plates</t>
  </si>
  <si>
    <t>Cups</t>
  </si>
  <si>
    <t>Silverware</t>
  </si>
  <si>
    <t>Cleaning Supplies</t>
  </si>
  <si>
    <t>Coffee Maker</t>
  </si>
  <si>
    <t>Cooking Utensils</t>
  </si>
  <si>
    <t>Pots &amp; Pans</t>
  </si>
  <si>
    <t>Dishwasher</t>
  </si>
  <si>
    <t>Refridgerator</t>
  </si>
  <si>
    <t>Outdoor</t>
  </si>
  <si>
    <t>Grill</t>
  </si>
  <si>
    <t>Property Acquisition</t>
  </si>
  <si>
    <t>4109 N 55th St. Fort Smith, AR 72904</t>
  </si>
  <si>
    <t>Purchase price of property</t>
  </si>
  <si>
    <t>TOTAL BUDGET</t>
  </si>
  <si>
    <t>Fireplace tile</t>
  </si>
  <si>
    <t>Media Center</t>
  </si>
  <si>
    <t>Décor</t>
  </si>
  <si>
    <t>Rug</t>
  </si>
  <si>
    <t>Washer/Dryer Combo</t>
  </si>
  <si>
    <t>Remodel</t>
  </si>
  <si>
    <t>Deck</t>
  </si>
  <si>
    <t>Cabinets</t>
  </si>
  <si>
    <t>Interior Doors</t>
  </si>
  <si>
    <t>Paint</t>
  </si>
  <si>
    <t>Flooring</t>
  </si>
  <si>
    <t>Bath Basement</t>
  </si>
  <si>
    <t>Fireplace and Kitchen</t>
  </si>
  <si>
    <t>Electric</t>
  </si>
  <si>
    <t>Item</t>
  </si>
  <si>
    <t>Material</t>
  </si>
  <si>
    <t>Labor</t>
  </si>
  <si>
    <t>Ottoman</t>
  </si>
  <si>
    <t>Light fixtures</t>
  </si>
  <si>
    <t xml:space="preserve"> ARORP23-061 Loan to Grant </t>
  </si>
  <si>
    <t>Hood</t>
  </si>
  <si>
    <t>Oven Range</t>
  </si>
  <si>
    <t>Bathroom Trashcans</t>
  </si>
  <si>
    <t>Cutting Boards</t>
  </si>
  <si>
    <t>Trash Can</t>
  </si>
  <si>
    <t>Microwave</t>
  </si>
  <si>
    <t>Vacuum</t>
  </si>
  <si>
    <t>Console Table</t>
  </si>
  <si>
    <t>Decor</t>
  </si>
  <si>
    <t>Toaster Oven</t>
  </si>
  <si>
    <t>Replace Countertops</t>
  </si>
  <si>
    <t>Operating Expenses first 4 months</t>
  </si>
  <si>
    <t>Water</t>
  </si>
  <si>
    <t>Gas</t>
  </si>
  <si>
    <t>Internet</t>
  </si>
  <si>
    <t>Deck Seating</t>
  </si>
  <si>
    <t>SPENT</t>
  </si>
  <si>
    <t>TOTAL SPENT</t>
  </si>
  <si>
    <t xml:space="preserve">Exercise Equipment </t>
  </si>
  <si>
    <t xml:space="preserve">Darts </t>
  </si>
  <si>
    <t>SPEND TO DATE NOTES</t>
  </si>
  <si>
    <t>BARN DOOR</t>
  </si>
  <si>
    <t>DRY ERASE BOARD</t>
  </si>
  <si>
    <t>TAX</t>
  </si>
  <si>
    <t>SHIPPING</t>
  </si>
  <si>
    <t>PRICE</t>
  </si>
  <si>
    <t>PAPER TOWEL HOLDER</t>
  </si>
  <si>
    <t>WOOD SHELVES</t>
  </si>
  <si>
    <t>COASTERS</t>
  </si>
  <si>
    <t>RECOVERY DÉCOR</t>
  </si>
  <si>
    <t>DÉCOR LANTERN</t>
  </si>
  <si>
    <t>BATH RUGS</t>
  </si>
  <si>
    <t>KITCHEN LIGHT FIXTURE</t>
  </si>
  <si>
    <t>BATH MAT</t>
  </si>
  <si>
    <t>CLOTHING RACK</t>
  </si>
  <si>
    <t>ADDRESS NUMBERS</t>
  </si>
  <si>
    <t>SHOWER LINER</t>
  </si>
  <si>
    <t>WOOD BLINDS</t>
  </si>
  <si>
    <t>WOOD BLINDS (2)</t>
  </si>
  <si>
    <t>SHOWER ROD</t>
  </si>
  <si>
    <t>PLUNGERS (3)</t>
  </si>
  <si>
    <t>BATHROOM MIRRORS (3)</t>
  </si>
  <si>
    <t>SHOWER CURTAIN (2)</t>
  </si>
  <si>
    <t>WALL ART DÉCOR</t>
  </si>
  <si>
    <t>BED SHEETS</t>
  </si>
  <si>
    <t>WORLD MAP DÉCOR</t>
  </si>
  <si>
    <t xml:space="preserve">SHOWER CURTAIN </t>
  </si>
  <si>
    <t>SHOWER CURTAIN HOOKS (2)</t>
  </si>
  <si>
    <t>ENTRY RUNNER RUG</t>
  </si>
  <si>
    <t>CURTAIN ROD (2)</t>
  </si>
  <si>
    <t>CURTAINS (3)</t>
  </si>
  <si>
    <t>BATH TOWELS (6)</t>
  </si>
  <si>
    <t>CURTAINS (6)</t>
  </si>
  <si>
    <t>CURTAIN RODS (5)</t>
  </si>
  <si>
    <t>SALT AND PEPPER SHAKER</t>
  </si>
  <si>
    <t>RUG GRIPPER</t>
  </si>
  <si>
    <t>DÉCOR CHESS SET</t>
  </si>
  <si>
    <t>DÉCOR VASE STEMS (2)</t>
  </si>
  <si>
    <t>DÉCOR BOOK ENDS</t>
  </si>
  <si>
    <t>DÉCOR BOOKS</t>
  </si>
  <si>
    <t>KITCHEN SINK LIGHT FIXTURE</t>
  </si>
  <si>
    <t>LIVING LIGHT FIXTURE</t>
  </si>
  <si>
    <t>DÉCOR METAL WALL SQUARES</t>
  </si>
  <si>
    <t>DÉCOR WINDMILLS</t>
  </si>
  <si>
    <t>DÉCOR SCULPTURE</t>
  </si>
  <si>
    <t>DÉCOR KITCHEN</t>
  </si>
  <si>
    <t>BEDROOM MIRRORS (4)</t>
  </si>
  <si>
    <t>BATH TRAY (3)</t>
  </si>
  <si>
    <t>ENTRY COAT HANGER</t>
  </si>
  <si>
    <t>DÉCOR CANDLES</t>
  </si>
  <si>
    <t>DÉCOR KITCHEN ART</t>
  </si>
  <si>
    <t>BEDROOM RUGS (3)</t>
  </si>
  <si>
    <t>DÉCOR CUBE</t>
  </si>
  <si>
    <t>DÉCOR TABLE VASES</t>
  </si>
  <si>
    <t xml:space="preserve">DÉCOR VASE STEMS </t>
  </si>
  <si>
    <t>DÉCOR VASE POLES</t>
  </si>
  <si>
    <t>WOOD END TABLE</t>
  </si>
  <si>
    <t>THROW PILLOWS (3)</t>
  </si>
  <si>
    <t xml:space="preserve">PAINT </t>
  </si>
  <si>
    <t>PAINT TAPE</t>
  </si>
  <si>
    <t>PAINT</t>
  </si>
  <si>
    <t>PAINT BAGS</t>
  </si>
  <si>
    <t>STEP LADDER</t>
  </si>
  <si>
    <t>PAINT KIT</t>
  </si>
  <si>
    <t>PAINT BRUSHES</t>
  </si>
  <si>
    <t>PAINT LINER</t>
  </si>
  <si>
    <t>DECK SCREWS</t>
  </si>
  <si>
    <t>DECK LUMBER (52) @ 13.28/EA</t>
  </si>
  <si>
    <t>DECK LUMBER (12) @ 7.48/EA</t>
  </si>
  <si>
    <t>DECK LUMBER (20) @ 9.98/EA</t>
  </si>
  <si>
    <t>DECK LUMBER (8) @ 6.78/EA</t>
  </si>
  <si>
    <t>DECK POST BASE (3) @ 27.78/EA</t>
  </si>
  <si>
    <t>DECK LUMBER (3) @ 8.08/EA</t>
  </si>
  <si>
    <t>DECK LUMBER (8) @ 11.38/EA</t>
  </si>
  <si>
    <t>CONCRETE MIX (14) @ 4.17/EA</t>
  </si>
  <si>
    <t>DECK LUMBER (5) @ 11.58/EA</t>
  </si>
  <si>
    <t>DECK LUMBER</t>
  </si>
  <si>
    <t>DECK LUMBER (3) @20.78/EA</t>
  </si>
  <si>
    <t>DELIVERY CHARGE</t>
  </si>
  <si>
    <t>PAINT SPRAYER</t>
  </si>
  <si>
    <t>PRIMER</t>
  </si>
  <si>
    <t>MINERAL SPIRITS</t>
  </si>
  <si>
    <t>DOOR HINGE</t>
  </si>
  <si>
    <t>DOOR KNOB</t>
  </si>
  <si>
    <t>CONSTRUCTION ADHESIVE</t>
  </si>
  <si>
    <t>DOOR MOULDING (32) @ 1.74/EA</t>
  </si>
  <si>
    <t>CAULK GUN</t>
  </si>
  <si>
    <t xml:space="preserve">DOOR MOULDING </t>
  </si>
  <si>
    <t>DOOR MOULDING</t>
  </si>
  <si>
    <t>DOOR MOULDING (62) @ 1.74/EA</t>
  </si>
  <si>
    <t>METAL SAWHORSE</t>
  </si>
  <si>
    <t>BASEMENT SCRUB BRUSH</t>
  </si>
  <si>
    <t>BASEMENT CLEANER</t>
  </si>
  <si>
    <t>BASEMENT CONCRETE STAIN</t>
  </si>
  <si>
    <t>BASEMENT PAINT</t>
  </si>
  <si>
    <t>BASEMENT MASK PAPER</t>
  </si>
  <si>
    <t>BASEMENT PAINT TAPE</t>
  </si>
  <si>
    <t>BASEMENT MINERAL SPIRITS</t>
  </si>
  <si>
    <t>LIGHT SWITCH</t>
  </si>
  <si>
    <t>OUTLET</t>
  </si>
  <si>
    <t>WALL PLATE</t>
  </si>
  <si>
    <t xml:space="preserve">WALL PLATE </t>
  </si>
  <si>
    <t>LIGHT BULBS</t>
  </si>
  <si>
    <t>EXTENSION CORD</t>
  </si>
  <si>
    <t>DECK STAIN</t>
  </si>
  <si>
    <t>POLYURETHANE</t>
  </si>
  <si>
    <t xml:space="preserve">CONCRETE MIX </t>
  </si>
  <si>
    <t>CONCRETE MIX</t>
  </si>
  <si>
    <t>SAW BLADE</t>
  </si>
  <si>
    <t>PAINT BRUSH</t>
  </si>
  <si>
    <t>DECK POST BASE</t>
  </si>
  <si>
    <t>DECK LUMBER 10 @ 3.96/EA</t>
  </si>
  <si>
    <t>PLOYURETHANE</t>
  </si>
  <si>
    <t>WOOD FILLER</t>
  </si>
  <si>
    <t>WIRE CONNECTORS</t>
  </si>
  <si>
    <t>ROMEX WIRE</t>
  </si>
  <si>
    <t>BASEMENT BATH SINK VANITY</t>
  </si>
  <si>
    <t>UPSTAIRS BATH SINK VANITY</t>
  </si>
  <si>
    <t>UPSTAIRS BATH SINK FAUCET</t>
  </si>
  <si>
    <t>BASEMENT BATH TILE</t>
  </si>
  <si>
    <t>BASEMENT OUTLET</t>
  </si>
  <si>
    <t>KITCHEN FAUCET</t>
  </si>
  <si>
    <t>JOINT COMPOUND</t>
  </si>
  <si>
    <t>STOP VALVE (2) @ 12.45/EA</t>
  </si>
  <si>
    <t>DRAIN KIT</t>
  </si>
  <si>
    <t>GARBAGE DISPOSAL</t>
  </si>
  <si>
    <t>BATHROOM DRAIN KIT</t>
  </si>
  <si>
    <t>DRAIN TUBE</t>
  </si>
  <si>
    <t>MOP AND BUCKET</t>
  </si>
  <si>
    <t>PAPER TOWELS</t>
  </si>
  <si>
    <t>TOILET PAPER</t>
  </si>
  <si>
    <t>DISINFECTING WIPES</t>
  </si>
  <si>
    <t>BATHROOM CLEANER</t>
  </si>
  <si>
    <t>SKU 1000031641</t>
  </si>
  <si>
    <t>SKU 393947</t>
  </si>
  <si>
    <t>SKU 1009179588</t>
  </si>
  <si>
    <t>SCRUB BRUSH</t>
  </si>
  <si>
    <t>CLEANER</t>
  </si>
  <si>
    <t>FLOOR SQUEEGEE</t>
  </si>
  <si>
    <t>SHELVING UNIT</t>
  </si>
  <si>
    <t>CLEAR GRIP TUBE</t>
  </si>
  <si>
    <t>KITCHEN TRASH BAGS</t>
  </si>
  <si>
    <t>CABINET BOX</t>
  </si>
  <si>
    <t>CABINET MAGNETIC CATCH (30) @ 2.27/EA</t>
  </si>
  <si>
    <t>HOLE SAW</t>
  </si>
  <si>
    <t>UTILITY BOX</t>
  </si>
  <si>
    <t>COMMON BOARD</t>
  </si>
  <si>
    <t>SKU 1001465561 (20) @ 0.98/EA</t>
  </si>
  <si>
    <t>GROMMETS</t>
  </si>
  <si>
    <t>CANLESS LIGHT</t>
  </si>
  <si>
    <t>DIMMER</t>
  </si>
  <si>
    <t>COMMON BOARD (12) @8.62/EA</t>
  </si>
  <si>
    <t>LUMBER</t>
  </si>
  <si>
    <t>CLOG REMOVER</t>
  </si>
  <si>
    <t>TRASH BAGS</t>
  </si>
  <si>
    <t>POWDER CLEANER</t>
  </si>
  <si>
    <t>DISH DETERGENT</t>
  </si>
  <si>
    <t>LAUNDRY DETERGENT</t>
  </si>
  <si>
    <t>TEXTURE SPRAY</t>
  </si>
  <si>
    <t>JOINT TAPE</t>
  </si>
  <si>
    <t>JOINT KNIFE</t>
  </si>
  <si>
    <t>MUD PAN</t>
  </si>
  <si>
    <t>MASKING TAPE</t>
  </si>
  <si>
    <t>PAINT MIXER</t>
  </si>
  <si>
    <t>PATCH KIT</t>
  </si>
  <si>
    <t>HEX CHIUCK</t>
  </si>
  <si>
    <t>PAINT THINNER</t>
  </si>
  <si>
    <t>RAGS</t>
  </si>
  <si>
    <t>TABLE SAW</t>
  </si>
  <si>
    <t>UTILITY BLADES</t>
  </si>
  <si>
    <t>FLOOR SCRAPER</t>
  </si>
  <si>
    <t>TORPEDO LEVEL</t>
  </si>
  <si>
    <t>BLADES</t>
  </si>
  <si>
    <t>HEX KEY</t>
  </si>
  <si>
    <t>SQUARE</t>
  </si>
  <si>
    <t>KNEE PADS</t>
  </si>
  <si>
    <t>MINI CIRCULAR SAW</t>
  </si>
  <si>
    <t>MINI CIRCULAR SAW BLADE</t>
  </si>
  <si>
    <t>RAFTER SQUARE</t>
  </si>
  <si>
    <t>TRANSACTION 000750</t>
  </si>
  <si>
    <t>IMPACT DRIVER</t>
  </si>
  <si>
    <t>NUT DRIVER</t>
  </si>
  <si>
    <t>NEST THERMOSTAT</t>
  </si>
  <si>
    <t>BASEBOARD HEATER</t>
  </si>
  <si>
    <t>LIGHT BULBS (5) @ 9.97/EA</t>
  </si>
  <si>
    <t>DCK CARPT TP</t>
  </si>
  <si>
    <t>GORILLA GLUE</t>
  </si>
  <si>
    <t>MW WF MAPLE</t>
  </si>
  <si>
    <t>WOODFILLER</t>
  </si>
  <si>
    <t>PF 6IN PATCH</t>
  </si>
  <si>
    <t>CASCADE</t>
  </si>
  <si>
    <t>DÉCOR GRATITUDE</t>
  </si>
  <si>
    <t>DÉCOR PLUG IN SCENT (6) @3.87/EA</t>
  </si>
  <si>
    <t>DÉCOR OIL REFILL (6) @ 3.87/EA</t>
  </si>
  <si>
    <t>DÉCOR FA CMBO AL (7) @ 23.47/EA</t>
  </si>
  <si>
    <t>DÉCOR SUCCULENT</t>
  </si>
  <si>
    <t>DÉCOR DC CO/SMK</t>
  </si>
  <si>
    <t>DÉCOR HT DG DBT OB</t>
  </si>
  <si>
    <t>DÉCOR PILLAR CANDLE</t>
  </si>
  <si>
    <t>DÉCOR FX 210ABC (2) @ 39.97/EA</t>
  </si>
  <si>
    <t>Vintage bulb GLANP</t>
  </si>
  <si>
    <t>29.5 GALV VASE W/NP</t>
  </si>
  <si>
    <t>GOLD WHITE TIC TANP</t>
  </si>
  <si>
    <t>KYIM HONEYCOMB WINP</t>
  </si>
  <si>
    <t>12IN GREY FLOAT LNP</t>
  </si>
  <si>
    <t>24IN GREY FLOAT LNP</t>
  </si>
  <si>
    <t>Tobacco Leather PNP</t>
  </si>
  <si>
    <t>Solstice Classic NP</t>
  </si>
  <si>
    <t>16X5 Wooden 3VoNP</t>
  </si>
  <si>
    <t>14X14 WhitewashP</t>
  </si>
  <si>
    <t>ARTISAN WELCOME BNP</t>
  </si>
  <si>
    <t>10in Rustic FM MiNP</t>
  </si>
  <si>
    <t>36IN GREY FLOAT LNP</t>
  </si>
  <si>
    <t>38 GUITAR W/MUSINP</t>
  </si>
  <si>
    <t>MAHOGANY TEAK WAXNP</t>
  </si>
  <si>
    <t>GM 59X35 ME GENP</t>
  </si>
  <si>
    <t>GW 40X40 ABSTRACTNP</t>
  </si>
  <si>
    <t>46 45 BRNZCPPR CNP</t>
  </si>
  <si>
    <t>61X36 Framed OtheNP</t>
  </si>
  <si>
    <t>MOROCCAN MTL PLUGNP</t>
  </si>
  <si>
    <t>Décor PopCanvas</t>
  </si>
  <si>
    <t>Décor Etsy</t>
  </si>
  <si>
    <t>Allison Flooring - Materials</t>
  </si>
  <si>
    <t>$3100 7/31/23</t>
  </si>
  <si>
    <t>Contractor's Flat Fee</t>
  </si>
  <si>
    <t>Labor $3500 6/15/23, Material Reimbursement $116.33 6/17/23, Material $1950.85</t>
  </si>
  <si>
    <t>$866.89 10/20/23, $1083.84 11/21/23</t>
  </si>
  <si>
    <t>$80.91 9/11/23, $47.27 10/13/23, $101.86 11/13/23, $181.77 12/13/23</t>
  </si>
  <si>
    <t>$212.13 8/2023, $242.13 9/2023, 242.13 10/2023, $242.13 11/2023</t>
  </si>
  <si>
    <t>$245 10/23/23, $538.25 11/27/23, $300 1/14/23, $560.56 3/26/24</t>
  </si>
  <si>
    <t>SEE BOTTOM OF SHEET</t>
  </si>
  <si>
    <t>KNIFE SET 43.76, SILVERWARE 37.22  8/3/23, SILVERWARE 22.98 2/10/24</t>
  </si>
  <si>
    <t>PILLOWS</t>
  </si>
  <si>
    <t>COMFORTORS</t>
  </si>
  <si>
    <t>42.71 BEAN BAG FILL / OTTOMANS 78.83 6/12/23</t>
  </si>
  <si>
    <t>Inset Hinges (19) @4.48/EA</t>
  </si>
  <si>
    <t>Treadmill, Weights, Bench, Row Machine - Purchased Locally $2500</t>
  </si>
  <si>
    <t>$300 Purchased locally</t>
  </si>
  <si>
    <t>Pool Table</t>
  </si>
  <si>
    <t>$150 Purchased locally</t>
  </si>
  <si>
    <t>Firepit Seating</t>
  </si>
  <si>
    <t>Firepit</t>
  </si>
  <si>
    <t>DATE</t>
  </si>
  <si>
    <t>Did not purchase</t>
  </si>
  <si>
    <t>Did not Purchase</t>
  </si>
  <si>
    <t>Reciepts provided.</t>
  </si>
  <si>
    <t>NA</t>
  </si>
  <si>
    <t xml:space="preserve">Need reciept. </t>
  </si>
  <si>
    <t xml:space="preserve">Receipts provided. </t>
  </si>
  <si>
    <t>Receipts provided.</t>
  </si>
  <si>
    <t xml:space="preserve">Did not purchase. No adequate space in living room. </t>
  </si>
  <si>
    <t xml:space="preserve">Painted the fireplace; did not purchase. </t>
  </si>
  <si>
    <t xml:space="preserve">Nightstands were $49.99 each plus tax. </t>
  </si>
  <si>
    <t xml:space="preserve">WAS NOT IN ORIGINAL BUDGET. Nightstands were $34.99 each x12 with $39.89 total tax. </t>
  </si>
  <si>
    <t>WAS NOT IN ORIGINAL BUDGET 7/4/23. Purchased 6x pillows at $18.99 plus $10.84 tax.</t>
  </si>
  <si>
    <t xml:space="preserve">WAS NOT IN ORIGINAL BUDGET. Purchased x12 racks at $79.99 each with $45.59 total tax. </t>
  </si>
  <si>
    <t>Purchased for $67.99 before tax, which is lower than planned. Purchased 12.</t>
  </si>
  <si>
    <t xml:space="preserve">Purchased x7 mattress covers two-packs $27.95 each. The tax was $18.62 for the total. </t>
  </si>
  <si>
    <t>Seller paid.</t>
  </si>
  <si>
    <t>Actual policy ended up over budget.</t>
  </si>
  <si>
    <t xml:space="preserve">Seller paid. </t>
  </si>
  <si>
    <t xml:space="preserve">Unit cost $13.69 x3 trashcans. The tax was $3.90 for the order. </t>
  </si>
  <si>
    <t>Unit cost $189.00 x12 mattresses. Tax for the order was $273.</t>
  </si>
  <si>
    <t xml:space="preserve"> Originally put $893.49, but calculated at $893.39. Receipts provided. </t>
  </si>
  <si>
    <t>Unit cost was $45.98 x12 bed frames. Shipping, handling for the order was $479.88. Tax was $268.52 for the order.</t>
  </si>
  <si>
    <t>2648.07 SECTIONAL; $125 DELIVERY 6/26/23</t>
  </si>
  <si>
    <t xml:space="preserve">Originally did not include $125 delivery and set-up fee. ARORP added. </t>
  </si>
  <si>
    <t>WAS NOT IN ORIGINAL BUDGET. Purcahsed 7/4/23. Purchased $16.95 x12 bed sheets with $19.32 total tax.</t>
  </si>
  <si>
    <t xml:space="preserve">Purchased 6/25/2023. </t>
  </si>
  <si>
    <t>Purchased 6/9/2023.</t>
  </si>
  <si>
    <t>REMAINING</t>
  </si>
  <si>
    <t>ORIGINAL BUDGET</t>
  </si>
  <si>
    <t xml:space="preserve">Purchased 6/11/233. </t>
  </si>
  <si>
    <t xml:space="preserve">Purchased 6/9/2023. </t>
  </si>
  <si>
    <t>Purchased 6/12/2023.</t>
  </si>
  <si>
    <t>Dining Table $562.81; Table Top $1,013.99, 6/13/23</t>
  </si>
  <si>
    <t>Receipt provided.</t>
  </si>
  <si>
    <t>Purchased. 6/12/2023</t>
  </si>
  <si>
    <t>Purchased 6/10/2023</t>
  </si>
  <si>
    <t>Purchased 6/12/2023</t>
  </si>
  <si>
    <t>Purchased 6/9/2023</t>
  </si>
  <si>
    <t>Purchased 7/4/2023</t>
  </si>
  <si>
    <t xml:space="preserve">Purchased 6/9/2023. $186.57 x2 sets, tax is $17.72. </t>
  </si>
  <si>
    <t xml:space="preserve">Receipt provided. </t>
  </si>
  <si>
    <t xml:space="preserve">Need receipt. </t>
  </si>
  <si>
    <t xml:space="preserve">Purchased 6/8/2023. Unit is $332.79 plus tax. </t>
  </si>
  <si>
    <t>Purchased 6/8/2023. Unit is $598.00 even plus tax.</t>
  </si>
  <si>
    <t>Purchased 8/3/23</t>
  </si>
  <si>
    <t>Purchased 9/3/23</t>
  </si>
  <si>
    <t>Purchased 6/15/2023; 1x $29.97 plus tax</t>
  </si>
  <si>
    <t>$538 for tv plus tax</t>
  </si>
  <si>
    <t>Receipt provided for 1, need the other</t>
  </si>
  <si>
    <t xml:space="preserve"> 1x $2,974.10 for another Washer and Dryer</t>
  </si>
  <si>
    <t>Receipt provided for one washer and dryer for $2,974.10. Need receipt for 6/6/2023 Samsung Washer, Samsuing Dryer $600 (NEED RECEIPT)</t>
  </si>
  <si>
    <t>Crock Set $32.81, 12PC Pots and Pans $108.41      8/3/23</t>
  </si>
  <si>
    <t>ITEM</t>
  </si>
  <si>
    <t>Total</t>
  </si>
  <si>
    <t>Purchased 6/19/2023. Unit price 27.97, plus tax.</t>
  </si>
  <si>
    <t xml:space="preserve">Receipt provided for $22.98, none others yet. </t>
  </si>
  <si>
    <t>2 for $6.97</t>
  </si>
  <si>
    <t>Unit price is $13.99</t>
  </si>
  <si>
    <t>BATH HOOKS (2)</t>
  </si>
  <si>
    <t>2 for $11.99</t>
  </si>
  <si>
    <t>2 for $41.21</t>
  </si>
  <si>
    <t>$6.74 x8</t>
  </si>
  <si>
    <t>Unit price is $43.15</t>
  </si>
  <si>
    <t xml:space="preserve">Purchased 6/11/2023. Unit price $46. </t>
  </si>
  <si>
    <t>Unit price is $142.99</t>
  </si>
  <si>
    <t>Unit price is $21.99</t>
  </si>
  <si>
    <t>Unit price is $161.87</t>
  </si>
  <si>
    <t>Unit price is $84.14</t>
  </si>
  <si>
    <t xml:space="preserve">We have one for $34.99 plus tax. </t>
  </si>
  <si>
    <t>Unit price $26.99</t>
  </si>
  <si>
    <t>Unit price is 29.99</t>
  </si>
  <si>
    <t>Unit price 35.99</t>
  </si>
  <si>
    <t>Unit price is $22.49</t>
  </si>
  <si>
    <t>Dinnerware</t>
  </si>
  <si>
    <t>2 for $53.90</t>
  </si>
  <si>
    <t xml:space="preserve"> 6x $14.99 (89.94), 6x 9.99 (59.94) plus tax for a total of $164.12; $49.88 plus tax</t>
  </si>
  <si>
    <t>Unit Price 21.98</t>
  </si>
  <si>
    <t>Drill Bit</t>
  </si>
  <si>
    <t>SKU 101854185</t>
  </si>
  <si>
    <t>Purchased 6/12/2023; $1,398.00</t>
  </si>
  <si>
    <t xml:space="preserve">Receipt provided.  </t>
  </si>
  <si>
    <t>Gas hose and fittings 29.54, 14.21 6/8/2023 6/19/23; $1904 gas range plus tax, Gas Fitting $44.01</t>
  </si>
  <si>
    <t>receipt provided.</t>
  </si>
  <si>
    <t>Copper Aluminum Sheet</t>
  </si>
  <si>
    <t xml:space="preserve">Reciept provided. </t>
  </si>
  <si>
    <t>DOOR MOULDING (16) @ 1.74/EA</t>
  </si>
  <si>
    <t>Receipt provided for 3,467.50</t>
  </si>
  <si>
    <t>Receipts provided</t>
  </si>
  <si>
    <t>Receipts needed</t>
  </si>
  <si>
    <t>Receipt needed</t>
  </si>
  <si>
    <t>Receipt needed.</t>
  </si>
  <si>
    <t xml:space="preserve">Receipt provided for $4500. NEED TO TALLY MATERIALS COST. </t>
  </si>
  <si>
    <r>
      <t>Labor $4500 7/2/23,</t>
    </r>
    <r>
      <rPr>
        <b/>
        <sz val="10"/>
        <color rgb="FFFF0000"/>
        <rFont val="Century Gothic"/>
        <family val="2"/>
      </rPr>
      <t xml:space="preserve"> Materials $1977.44</t>
    </r>
  </si>
  <si>
    <r>
      <t>Labor $550 6/23/23,</t>
    </r>
    <r>
      <rPr>
        <b/>
        <sz val="10"/>
        <color rgb="FFFF0000"/>
        <rFont val="Century Gothic"/>
        <family val="2"/>
      </rPr>
      <t xml:space="preserve"> Materials $775.64</t>
    </r>
  </si>
  <si>
    <t>Receipt for $550. NEED TO TALLY OTHER COSTS.</t>
  </si>
  <si>
    <r>
      <t xml:space="preserve">Labor $6769.50 6/15/23, </t>
    </r>
    <r>
      <rPr>
        <b/>
        <sz val="10"/>
        <color rgb="FFFF0000"/>
        <rFont val="Century Gothic"/>
        <family val="2"/>
      </rPr>
      <t>Materials $7984.18</t>
    </r>
  </si>
  <si>
    <t>Receipts provided for 6,769.75, NEED MATERIALS TALLY</t>
  </si>
  <si>
    <t xml:space="preserve">Reciept provided for $319.68, $915. NEED TO TALLY OTHER COST. Missing receipt for $10.80. </t>
  </si>
  <si>
    <r>
      <t>Labor Deposit $3000 7/6/23, Labor Balance $4300 7/10/23, Floor Labor/Material $2250 7/11/23, Plumbing and Electric $1000 7/30/23,</t>
    </r>
    <r>
      <rPr>
        <b/>
        <sz val="10"/>
        <color rgb="FFFF0000"/>
        <rFont val="Century Gothic"/>
        <family val="2"/>
      </rPr>
      <t xml:space="preserve"> $218.97 Light fixture</t>
    </r>
    <r>
      <rPr>
        <b/>
        <sz val="10"/>
        <rFont val="Century Gothic"/>
        <family val="2"/>
      </rPr>
      <t xml:space="preserve">, NEED MATERIALS </t>
    </r>
  </si>
  <si>
    <r>
      <rPr>
        <b/>
        <sz val="10"/>
        <color rgb="FFFF0000"/>
        <rFont val="Century Gothic"/>
        <family val="2"/>
      </rPr>
      <t>Materials $234.32,</t>
    </r>
    <r>
      <rPr>
        <b/>
        <sz val="10"/>
        <rFont val="Century Gothic"/>
        <family val="2"/>
      </rPr>
      <t xml:space="preserve"> Mantel $297.84 6/30/23, </t>
    </r>
    <r>
      <rPr>
        <b/>
        <sz val="10"/>
        <color rgb="FFFF0000"/>
        <rFont val="Century Gothic"/>
        <family val="2"/>
      </rPr>
      <t>Dining Light Fixture 308.78 7/23/23</t>
    </r>
  </si>
  <si>
    <t>Receipt provided for $297.84. NEED MATERIALS TALLY. Need receipt for $308.78.</t>
  </si>
  <si>
    <r>
      <t xml:space="preserve">Labor $915 6/23/23, $234.32, Pulls $319.68 7/1/23, </t>
    </r>
    <r>
      <rPr>
        <b/>
        <sz val="10"/>
        <color rgb="FFFF0000"/>
        <rFont val="Century Gothic"/>
        <family val="2"/>
      </rPr>
      <t>Materials $327.54 7/2/23; $10.80 missing receipt for template</t>
    </r>
  </si>
  <si>
    <r>
      <t>Labor $600 7/5/23,</t>
    </r>
    <r>
      <rPr>
        <b/>
        <sz val="10"/>
        <color rgb="FFFF0000"/>
        <rFont val="Century Gothic"/>
        <family val="2"/>
      </rPr>
      <t xml:space="preserve"> Materials $875.60</t>
    </r>
    <r>
      <rPr>
        <b/>
        <sz val="10"/>
        <rFont val="Century Gothic"/>
        <family val="2"/>
      </rPr>
      <t xml:space="preserve">, Hall light 37.22 6/9/23, </t>
    </r>
    <r>
      <rPr>
        <b/>
        <sz val="10"/>
        <color rgb="FFFF0000"/>
        <rFont val="Century Gothic"/>
        <family val="2"/>
      </rPr>
      <t xml:space="preserve">Entry Light, Entry Light Fixture $76.63; replace 60 plugs and switches $3 per for materials $10 per labor. </t>
    </r>
  </si>
  <si>
    <t>Receipt provided for Hall light 37.22, 600 6/9/23. Need to tally materials. Need entry light, entry light fixture for $76.63</t>
  </si>
  <si>
    <t>1/3 of final décor breakout</t>
  </si>
  <si>
    <t>1/3 of final decal breakout</t>
  </si>
  <si>
    <t>Item cancelled. Remove from Budget.</t>
  </si>
  <si>
    <t>Receipt emailed to Joy</t>
  </si>
  <si>
    <t>Receipt emailed to Joy.</t>
  </si>
  <si>
    <t>Cells B22 &amp; B23 should be swapped:</t>
  </si>
  <si>
    <t xml:space="preserve"> </t>
  </si>
  <si>
    <t>BASEMENT LIGHT FIXTURES (2) @ 99.98/EA</t>
  </si>
  <si>
    <t>NEW TOTAL</t>
  </si>
  <si>
    <t>2'' STAINBR UNIT PRICE - 7.52</t>
  </si>
  <si>
    <t>PF 6IN PATCH UNIT PRICE - 5.08</t>
  </si>
  <si>
    <r>
      <t xml:space="preserve">Materials total $1987.81 
+ </t>
    </r>
    <r>
      <rPr>
        <b/>
        <sz val="11"/>
        <color theme="1"/>
        <rFont val="Calibri"/>
        <family val="2"/>
        <scheme val="minor"/>
      </rPr>
      <t>Labor $4500 7/2/23</t>
    </r>
    <r>
      <rPr>
        <sz val="11"/>
        <color theme="1"/>
        <rFont val="Calibri"/>
        <family val="2"/>
        <scheme val="minor"/>
      </rPr>
      <t xml:space="preserve"> = $6487.81</t>
    </r>
  </si>
  <si>
    <t xml:space="preserve"> Allison Flooringh totals which already included it. Correct material cost is $7339.88 +  $6769.50 = $14109.63</t>
  </si>
  <si>
    <r>
      <t>Other materials $384.50 +</t>
    </r>
    <r>
      <rPr>
        <b/>
        <sz val="11"/>
        <color theme="1"/>
        <rFont val="Calibri"/>
        <family val="2"/>
        <scheme val="minor"/>
      </rPr>
      <t>Reciept provided for $319.68, $915= 714.98</t>
    </r>
  </si>
  <si>
    <t>Receipt for $550. Other costs: $806.13</t>
  </si>
  <si>
    <r>
      <t>Materials total $1942.40 + (</t>
    </r>
    <r>
      <rPr>
        <b/>
        <sz val="11"/>
        <color theme="1"/>
        <rFont val="Calibri"/>
        <family val="2"/>
        <scheme val="minor"/>
      </rPr>
      <t>Labor Deposit $3000 7/6/23, Labor Balance $4300 7/10/23, Floor Labor/Material $2250 7/11/23, Plumbing and Electric $1000 7/30/23</t>
    </r>
    <r>
      <rPr>
        <sz val="11"/>
        <color theme="1"/>
        <rFont val="Calibri"/>
        <family val="2"/>
        <scheme val="minor"/>
      </rPr>
      <t>) = $12492.40</t>
    </r>
  </si>
  <si>
    <r>
      <t xml:space="preserve">Entry light fixture receipt emailed to Joy. Materials $895.29 + </t>
    </r>
    <r>
      <rPr>
        <b/>
        <sz val="11"/>
        <color theme="1"/>
        <rFont val="Calibri"/>
        <family val="2"/>
        <scheme val="minor"/>
      </rPr>
      <t>Hall light 37.22, 600 6/9/23</t>
    </r>
  </si>
  <si>
    <r>
      <t xml:space="preserve">$308.78 receipt emailed to Joy. </t>
    </r>
    <r>
      <rPr>
        <b/>
        <sz val="11"/>
        <color theme="1"/>
        <rFont val="Calibri"/>
        <family val="2"/>
        <scheme val="minor"/>
      </rPr>
      <t>Mantel $297.84</t>
    </r>
    <r>
      <rPr>
        <sz val="11"/>
        <color theme="1"/>
        <rFont val="Calibri"/>
        <family val="2"/>
        <scheme val="minor"/>
      </rPr>
      <t xml:space="preserve"> + Dining Light Fixture $308.78 + $379.97 = </t>
    </r>
  </si>
  <si>
    <t>Bank transaction emailed to Joy</t>
  </si>
  <si>
    <t>Reciept emailed to Joy</t>
  </si>
  <si>
    <t>ARORP NOTES IN EVAL</t>
  </si>
  <si>
    <t>HOPE'S BRIDGE NOTES POST EVAL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</si>
</sst>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b/>
      <sz val="28"/>
      <color theme="1"/>
      <name val="Calibri"/>
      <family val="2"/>
      <scheme val="minor"/>
    </font>
    <font>
      <b/>
      <sz val="10"/>
      <color rgb="FFFF0000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28"/>
      <color theme="1"/>
      <name val="Courier New"/>
      <family val="3"/>
    </font>
    <font>
      <b/>
      <sz val="12"/>
      <color theme="1"/>
      <name val="Century Gothic"/>
      <family val="1"/>
    </font>
    <font>
      <b/>
      <sz val="10"/>
      <name val="Century Gothic"/>
      <family val="1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0" borderId="1" xfId="0" applyBorder="1"/>
    <xf numFmtId="0" fontId="3" fillId="6" borderId="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 inden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right" vertical="center" indent="1"/>
    </xf>
    <xf numFmtId="44" fontId="3" fillId="5" borderId="1" xfId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horizontal="center" vertical="center"/>
    </xf>
    <xf numFmtId="44" fontId="4" fillId="7" borderId="1" xfId="0" applyNumberFormat="1" applyFont="1" applyFill="1" applyBorder="1" applyAlignment="1">
      <alignment horizontal="center" vertical="center"/>
    </xf>
    <xf numFmtId="44" fontId="6" fillId="8" borderId="1" xfId="1" applyFont="1" applyFill="1" applyBorder="1" applyAlignment="1">
      <alignment horizontal="center" vertical="center"/>
    </xf>
    <xf numFmtId="44" fontId="8" fillId="0" borderId="1" xfId="0" applyNumberFormat="1" applyFont="1" applyBorder="1"/>
    <xf numFmtId="44" fontId="0" fillId="0" borderId="0" xfId="0" applyNumberFormat="1"/>
    <xf numFmtId="44" fontId="10" fillId="2" borderId="1" xfId="1" applyFont="1" applyFill="1" applyBorder="1" applyAlignment="1">
      <alignment vertical="center"/>
    </xf>
    <xf numFmtId="14" fontId="10" fillId="2" borderId="1" xfId="1" applyNumberFormat="1" applyFont="1" applyFill="1" applyBorder="1" applyAlignment="1">
      <alignment horizontal="left" vertical="center" wrapText="1"/>
    </xf>
    <xf numFmtId="44" fontId="10" fillId="8" borderId="1" xfId="1" applyFont="1" applyFill="1" applyBorder="1" applyAlignment="1">
      <alignment vertical="center"/>
    </xf>
    <xf numFmtId="44" fontId="10" fillId="0" borderId="1" xfId="1" applyFont="1" applyFill="1" applyBorder="1" applyAlignment="1">
      <alignment vertical="center"/>
    </xf>
    <xf numFmtId="14" fontId="10" fillId="0" borderId="1" xfId="1" applyNumberFormat="1" applyFont="1" applyFill="1" applyBorder="1" applyAlignment="1">
      <alignment horizontal="left" vertical="center" wrapText="1"/>
    </xf>
    <xf numFmtId="44" fontId="10" fillId="0" borderId="1" xfId="0" applyNumberFormat="1" applyFont="1" applyBorder="1" applyAlignment="1">
      <alignment vertical="center"/>
    </xf>
    <xf numFmtId="0" fontId="10" fillId="2" borderId="1" xfId="1" applyNumberFormat="1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4" borderId="1" xfId="1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top"/>
    </xf>
    <xf numFmtId="0" fontId="9" fillId="0" borderId="1" xfId="0" applyFont="1" applyBorder="1"/>
    <xf numFmtId="4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44" fontId="4" fillId="3" borderId="1" xfId="1" applyFont="1" applyFill="1" applyBorder="1" applyAlignment="1">
      <alignment horizontal="center" vertical="center"/>
    </xf>
    <xf numFmtId="0" fontId="9" fillId="7" borderId="1" xfId="0" applyFont="1" applyFill="1" applyBorder="1"/>
    <xf numFmtId="44" fontId="4" fillId="7" borderId="1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44" fontId="4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vertical="center" wrapText="1"/>
    </xf>
    <xf numFmtId="0" fontId="9" fillId="9" borderId="1" xfId="0" applyFont="1" applyFill="1" applyBorder="1"/>
    <xf numFmtId="0" fontId="9" fillId="2" borderId="1" xfId="0" applyFont="1" applyFill="1" applyBorder="1"/>
    <xf numFmtId="4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vertical="center" wrapText="1" indent="1"/>
    </xf>
    <xf numFmtId="44" fontId="4" fillId="7" borderId="1" xfId="1" applyFont="1" applyFill="1" applyBorder="1" applyAlignment="1">
      <alignment vertical="center"/>
    </xf>
    <xf numFmtId="0" fontId="4" fillId="7" borderId="1" xfId="1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4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4" fontId="4" fillId="3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44" fontId="9" fillId="0" borderId="1" xfId="0" applyNumberFormat="1" applyFont="1" applyBorder="1" applyAlignment="1">
      <alignment horizontal="center"/>
    </xf>
    <xf numFmtId="44" fontId="9" fillId="0" borderId="1" xfId="0" applyNumberFormat="1" applyFont="1" applyBorder="1"/>
    <xf numFmtId="14" fontId="9" fillId="0" borderId="1" xfId="0" applyNumberFormat="1" applyFont="1" applyBorder="1"/>
    <xf numFmtId="14" fontId="9" fillId="0" borderId="0" xfId="0" applyNumberFormat="1" applyFont="1"/>
    <xf numFmtId="44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wrapText="1"/>
    </xf>
    <xf numFmtId="14" fontId="8" fillId="0" borderId="1" xfId="0" applyNumberFormat="1" applyFont="1" applyBorder="1"/>
    <xf numFmtId="14" fontId="8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 vertical="center" wrapText="1" indent="1"/>
    </xf>
    <xf numFmtId="44" fontId="10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44" fontId="10" fillId="2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9" fillId="6" borderId="1" xfId="0" applyFont="1" applyFill="1" applyBorder="1"/>
    <xf numFmtId="0" fontId="7" fillId="6" borderId="1" xfId="0" applyFont="1" applyFill="1" applyBorder="1"/>
    <xf numFmtId="0" fontId="4" fillId="11" borderId="1" xfId="0" applyFont="1" applyFill="1" applyBorder="1" applyAlignment="1">
      <alignment horizontal="left" vertical="center" wrapText="1" indent="1"/>
    </xf>
    <xf numFmtId="0" fontId="4" fillId="11" borderId="1" xfId="0" applyFont="1" applyFill="1" applyBorder="1" applyAlignment="1">
      <alignment horizontal="center" vertical="center"/>
    </xf>
    <xf numFmtId="44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/>
    </xf>
    <xf numFmtId="44" fontId="4" fillId="11" borderId="1" xfId="0" applyNumberFormat="1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0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/>
    <xf numFmtId="0" fontId="6" fillId="11" borderId="1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left" vertical="center" wrapText="1" indent="1"/>
    </xf>
    <xf numFmtId="0" fontId="14" fillId="11" borderId="1" xfId="0" applyFont="1" applyFill="1" applyBorder="1" applyAlignment="1">
      <alignment horizontal="center" vertical="center"/>
    </xf>
    <xf numFmtId="44" fontId="14" fillId="11" borderId="1" xfId="0" applyNumberFormat="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vertical="center"/>
    </xf>
    <xf numFmtId="44" fontId="14" fillId="11" borderId="1" xfId="0" applyNumberFormat="1" applyFont="1" applyFill="1" applyBorder="1" applyAlignment="1">
      <alignment vertical="center"/>
    </xf>
    <xf numFmtId="0" fontId="8" fillId="11" borderId="1" xfId="0" applyFont="1" applyFill="1" applyBorder="1"/>
    <xf numFmtId="0" fontId="4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 indent="1"/>
    </xf>
    <xf numFmtId="0" fontId="14" fillId="2" borderId="1" xfId="1" applyNumberFormat="1" applyFont="1" applyFill="1" applyBorder="1" applyAlignment="1">
      <alignment horizontal="center" vertical="center"/>
    </xf>
    <xf numFmtId="44" fontId="14" fillId="2" borderId="1" xfId="1" applyFont="1" applyFill="1" applyBorder="1" applyAlignment="1">
      <alignment horizontal="center" vertical="center"/>
    </xf>
    <xf numFmtId="44" fontId="14" fillId="2" borderId="1" xfId="1" applyFont="1" applyFill="1" applyBorder="1" applyAlignment="1">
      <alignment vertical="center"/>
    </xf>
    <xf numFmtId="0" fontId="8" fillId="2" borderId="1" xfId="0" applyFont="1" applyFill="1" applyBorder="1"/>
    <xf numFmtId="0" fontId="10" fillId="2" borderId="1" xfId="1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 indent="1"/>
    </xf>
    <xf numFmtId="44" fontId="3" fillId="6" borderId="1" xfId="0" applyNumberFormat="1" applyFont="1" applyFill="1" applyBorder="1" applyAlignment="1">
      <alignment vertical="center"/>
    </xf>
    <xf numFmtId="44" fontId="3" fillId="6" borderId="1" xfId="1" applyFont="1" applyFill="1" applyBorder="1" applyAlignment="1">
      <alignment vertical="center"/>
    </xf>
    <xf numFmtId="44" fontId="11" fillId="6" borderId="1" xfId="1" applyFont="1" applyFill="1" applyBorder="1" applyAlignment="1">
      <alignment vertical="center"/>
    </xf>
    <xf numFmtId="0" fontId="11" fillId="6" borderId="1" xfId="1" applyNumberFormat="1" applyFont="1" applyFill="1" applyBorder="1" applyAlignment="1">
      <alignment horizontal="left" vertical="center" wrapText="1"/>
    </xf>
    <xf numFmtId="44" fontId="4" fillId="11" borderId="1" xfId="1" applyFont="1" applyFill="1" applyBorder="1" applyAlignment="1">
      <alignment vertical="center"/>
    </xf>
    <xf numFmtId="44" fontId="10" fillId="11" borderId="1" xfId="1" applyFont="1" applyFill="1" applyBorder="1" applyAlignment="1">
      <alignment vertical="center"/>
    </xf>
    <xf numFmtId="0" fontId="10" fillId="11" borderId="1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1" xfId="1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/>
    </xf>
    <xf numFmtId="44" fontId="4" fillId="11" borderId="1" xfId="1" applyFont="1" applyFill="1" applyBorder="1" applyAlignment="1">
      <alignment horizontal="center" vertical="center"/>
    </xf>
    <xf numFmtId="44" fontId="10" fillId="11" borderId="1" xfId="1" applyFont="1" applyFill="1" applyBorder="1" applyAlignment="1">
      <alignment horizontal="center" vertical="center"/>
    </xf>
    <xf numFmtId="0" fontId="4" fillId="11" borderId="1" xfId="1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44" fontId="4" fillId="3" borderId="1" xfId="1" applyFont="1" applyFill="1" applyBorder="1" applyAlignment="1">
      <alignment vertical="center"/>
    </xf>
    <xf numFmtId="44" fontId="10" fillId="3" borderId="6" xfId="1" applyFont="1" applyFill="1" applyBorder="1" applyAlignment="1">
      <alignment horizontal="center" vertical="center"/>
    </xf>
    <xf numFmtId="0" fontId="4" fillId="3" borderId="6" xfId="1" applyNumberFormat="1" applyFont="1" applyFill="1" applyBorder="1" applyAlignment="1">
      <alignment vertical="center" wrapText="1"/>
    </xf>
    <xf numFmtId="44" fontId="10" fillId="3" borderId="1" xfId="1" applyFont="1" applyFill="1" applyBorder="1" applyAlignment="1">
      <alignment vertical="center"/>
    </xf>
    <xf numFmtId="0" fontId="10" fillId="3" borderId="1" xfId="1" applyNumberFormat="1" applyFont="1" applyFill="1" applyBorder="1" applyAlignment="1">
      <alignment horizontal="left" vertical="center" wrapText="1"/>
    </xf>
    <xf numFmtId="44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14" fillId="3" borderId="1" xfId="0" applyFont="1" applyFill="1" applyBorder="1" applyAlignment="1">
      <alignment horizontal="left" vertical="center" wrapText="1" indent="1"/>
    </xf>
    <xf numFmtId="0" fontId="14" fillId="3" borderId="1" xfId="0" applyFont="1" applyFill="1" applyBorder="1" applyAlignment="1">
      <alignment horizontal="center" vertical="center"/>
    </xf>
    <xf numFmtId="4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44" fontId="14" fillId="3" borderId="1" xfId="0" applyNumberFormat="1" applyFont="1" applyFill="1" applyBorder="1" applyAlignment="1">
      <alignment vertical="center"/>
    </xf>
    <xf numFmtId="0" fontId="10" fillId="11" borderId="1" xfId="0" applyFont="1" applyFill="1" applyBorder="1" applyAlignment="1">
      <alignment horizontal="left" vertical="center" wrapText="1" indent="1"/>
    </xf>
    <xf numFmtId="0" fontId="10" fillId="11" borderId="1" xfId="0" applyFont="1" applyFill="1" applyBorder="1" applyAlignment="1">
      <alignment horizontal="center" vertical="center"/>
    </xf>
    <xf numFmtId="44" fontId="10" fillId="11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wrapText="1"/>
    </xf>
    <xf numFmtId="44" fontId="4" fillId="2" borderId="1" xfId="1" applyFont="1" applyFill="1" applyBorder="1" applyAlignment="1">
      <alignment vertical="center" wrapText="1"/>
    </xf>
    <xf numFmtId="44" fontId="4" fillId="11" borderId="1" xfId="1" applyFont="1" applyFill="1" applyBorder="1" applyAlignment="1">
      <alignment vertical="center" wrapText="1"/>
    </xf>
    <xf numFmtId="44" fontId="10" fillId="2" borderId="1" xfId="1" applyFont="1" applyFill="1" applyBorder="1" applyAlignment="1">
      <alignment horizontal="left" vertical="center" wrapText="1"/>
    </xf>
    <xf numFmtId="44" fontId="10" fillId="11" borderId="1" xfId="1" applyFont="1" applyFill="1" applyBorder="1" applyAlignment="1">
      <alignment horizontal="left" vertical="center" wrapText="1"/>
    </xf>
    <xf numFmtId="44" fontId="10" fillId="0" borderId="1" xfId="1" applyFont="1" applyFill="1" applyBorder="1" applyAlignment="1">
      <alignment horizontal="left" vertical="center" wrapText="1"/>
    </xf>
    <xf numFmtId="44" fontId="10" fillId="7" borderId="1" xfId="1" applyFont="1" applyFill="1" applyBorder="1" applyAlignment="1">
      <alignment vertical="center"/>
    </xf>
    <xf numFmtId="0" fontId="10" fillId="7" borderId="1" xfId="1" applyNumberFormat="1" applyFont="1" applyFill="1" applyBorder="1" applyAlignment="1">
      <alignment vertical="center" wrapText="1"/>
    </xf>
    <xf numFmtId="4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44" fontId="10" fillId="2" borderId="1" xfId="1" applyFont="1" applyFill="1" applyBorder="1" applyAlignment="1">
      <alignment vertical="center" wrapText="1"/>
    </xf>
    <xf numFmtId="44" fontId="10" fillId="11" borderId="1" xfId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44" fontId="10" fillId="0" borderId="1" xfId="1" applyFont="1" applyFill="1" applyBorder="1" applyAlignment="1">
      <alignment vertical="center" wrapText="1"/>
    </xf>
    <xf numFmtId="44" fontId="8" fillId="2" borderId="1" xfId="0" applyNumberFormat="1" applyFont="1" applyFill="1" applyBorder="1"/>
    <xf numFmtId="44" fontId="9" fillId="0" borderId="7" xfId="0" applyNumberFormat="1" applyFont="1" applyBorder="1"/>
    <xf numFmtId="44" fontId="9" fillId="9" borderId="1" xfId="0" applyNumberFormat="1" applyFont="1" applyFill="1" applyBorder="1" applyAlignment="1">
      <alignment horizontal="center"/>
    </xf>
    <xf numFmtId="44" fontId="9" fillId="9" borderId="1" xfId="0" applyNumberFormat="1" applyFont="1" applyFill="1" applyBorder="1"/>
    <xf numFmtId="14" fontId="9" fillId="9" borderId="1" xfId="0" applyNumberFormat="1" applyFont="1" applyFill="1" applyBorder="1"/>
    <xf numFmtId="0" fontId="9" fillId="0" borderId="7" xfId="0" applyFont="1" applyBorder="1"/>
    <xf numFmtId="44" fontId="9" fillId="0" borderId="7" xfId="0" applyNumberFormat="1" applyFont="1" applyBorder="1" applyAlignment="1">
      <alignment horizontal="center"/>
    </xf>
    <xf numFmtId="44" fontId="7" fillId="0" borderId="1" xfId="0" applyNumberFormat="1" applyFont="1" applyBorder="1"/>
    <xf numFmtId="0" fontId="8" fillId="0" borderId="0" xfId="0" applyFont="1"/>
    <xf numFmtId="44" fontId="8" fillId="3" borderId="1" xfId="0" applyNumberFormat="1" applyFont="1" applyFill="1" applyBorder="1"/>
    <xf numFmtId="8" fontId="10" fillId="2" borderId="1" xfId="1" applyNumberFormat="1" applyFont="1" applyFill="1" applyBorder="1" applyAlignment="1">
      <alignment horizontal="left" vertical="center" wrapText="1"/>
    </xf>
    <xf numFmtId="0" fontId="0" fillId="9" borderId="0" xfId="0" applyFill="1"/>
    <xf numFmtId="44" fontId="10" fillId="9" borderId="1" xfId="1" applyFont="1" applyFill="1" applyBorder="1" applyAlignment="1">
      <alignment vertical="center"/>
    </xf>
    <xf numFmtId="0" fontId="10" fillId="9" borderId="1" xfId="1" applyNumberFormat="1" applyFont="1" applyFill="1" applyBorder="1" applyAlignment="1">
      <alignment horizontal="left" vertical="center" wrapText="1"/>
    </xf>
    <xf numFmtId="44" fontId="10" fillId="9" borderId="1" xfId="1" applyFont="1" applyFill="1" applyBorder="1" applyAlignment="1">
      <alignment horizontal="left" vertical="center" wrapText="1"/>
    </xf>
    <xf numFmtId="44" fontId="14" fillId="9" borderId="1" xfId="1" applyFont="1" applyFill="1" applyBorder="1" applyAlignment="1">
      <alignment vertical="center"/>
    </xf>
    <xf numFmtId="0" fontId="8" fillId="9" borderId="1" xfId="0" applyFont="1" applyFill="1" applyBorder="1"/>
    <xf numFmtId="44" fontId="10" fillId="8" borderId="1" xfId="1" applyFont="1" applyFill="1" applyBorder="1" applyAlignment="1">
      <alignment vertical="center" wrapText="1"/>
    </xf>
    <xf numFmtId="0" fontId="9" fillId="8" borderId="1" xfId="0" applyFont="1" applyFill="1" applyBorder="1"/>
    <xf numFmtId="0" fontId="0" fillId="8" borderId="0" xfId="0" applyFill="1"/>
    <xf numFmtId="0" fontId="9" fillId="8" borderId="1" xfId="0" applyFont="1" applyFill="1" applyBorder="1" applyAlignment="1">
      <alignment wrapText="1"/>
    </xf>
    <xf numFmtId="44" fontId="0" fillId="8" borderId="0" xfId="0" applyNumberFormat="1" applyFill="1"/>
    <xf numFmtId="0" fontId="9" fillId="8" borderId="0" xfId="0" applyFont="1" applyFill="1"/>
    <xf numFmtId="44" fontId="9" fillId="8" borderId="0" xfId="0" applyNumberFormat="1" applyFont="1" applyFill="1"/>
    <xf numFmtId="44" fontId="9" fillId="0" borderId="0" xfId="0" applyNumberFormat="1" applyFont="1" applyAlignment="1">
      <alignment horizontal="center"/>
    </xf>
    <xf numFmtId="0" fontId="9" fillId="8" borderId="0" xfId="0" applyFont="1" applyFill="1" applyAlignment="1">
      <alignment horizontal="center" vertical="center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44" fontId="7" fillId="10" borderId="0" xfId="0" applyNumberFormat="1" applyFont="1" applyFill="1" applyAlignment="1">
      <alignment horizontal="center" vertical="center"/>
    </xf>
    <xf numFmtId="44" fontId="10" fillId="8" borderId="1" xfId="1" applyFont="1" applyFill="1" applyBorder="1" applyAlignment="1">
      <alignment horizontal="center" vertical="center"/>
    </xf>
    <xf numFmtId="0" fontId="8" fillId="8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C7A60"/>
      <color rgb="FFFFCC99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302260</xdr:colOff>
      <xdr:row>0</xdr:row>
      <xdr:rowOff>9525</xdr:rowOff>
    </xdr:from>
    <xdr:to>
      <xdr:col>8</xdr:col>
      <xdr:colOff>676506</xdr:colOff>
      <xdr:row>1</xdr:row>
      <xdr:rowOff>1772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F41A79-20EE-7430-AA9D-FFF6335E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835" y="9525"/>
          <a:ext cx="1719580" cy="1506722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243842</xdr:colOff>
      <xdr:row>0</xdr:row>
      <xdr:rowOff>389536</xdr:rowOff>
    </xdr:from>
    <xdr:to>
      <xdr:col>2</xdr:col>
      <xdr:colOff>583069</xdr:colOff>
      <xdr:row>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8ED788-1257-8570-D0EF-ED1B8752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2" y="389536"/>
          <a:ext cx="2672852" cy="1126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0B3D-C60A-4046-90F6-0A04249F5B9F}">
  <sheetPr codeName="Sheet1">
    <pageSetUpPr fitToPage="1"/>
  </sheetPr>
  <dimension ref="A1:O445"/>
  <sheetViews>
    <sheetView tabSelected="1" topLeftCell="A99" zoomScaleNormal="100" workbookViewId="0">
      <selection activeCell="N46" sqref="N46"/>
    </sheetView>
  </sheetViews>
  <sheetFormatPr baseColWidth="10" defaultColWidth="12.33203125" defaultRowHeight="15" x14ac:dyDescent="0.2"/>
  <cols>
    <col min="1" max="1" width="3.6640625" style="27" customWidth="1"/>
    <col min="2" max="2" width="34.83203125" style="27" bestFit="1" customWidth="1"/>
    <col min="3" max="4" width="10.5" style="58" bestFit="1" customWidth="1"/>
    <col min="5" max="5" width="10.5" style="59" bestFit="1" customWidth="1"/>
    <col min="6" max="6" width="10.6640625" style="27" bestFit="1" customWidth="1"/>
    <col min="7" max="7" width="13.33203125" style="27" customWidth="1"/>
    <col min="8" max="8" width="19.5" style="27" bestFit="1" customWidth="1"/>
    <col min="9" max="9" width="12.5" style="27" bestFit="1" customWidth="1"/>
    <col min="10" max="10" width="43.83203125" style="49" bestFit="1" customWidth="1"/>
    <col min="11" max="11" width="11.83203125" style="49" bestFit="1" customWidth="1"/>
    <col min="12" max="12" width="42.33203125" style="27" bestFit="1" customWidth="1"/>
    <col min="13" max="13" width="48.6640625" style="27" customWidth="1"/>
    <col min="14" max="16384" width="12.33203125" style="27"/>
  </cols>
  <sheetData>
    <row r="1" spans="1:13" ht="119.5" customHeight="1" x14ac:dyDescent="0.2">
      <c r="A1" s="189" t="s">
        <v>66</v>
      </c>
      <c r="B1" s="190"/>
      <c r="C1" s="190"/>
      <c r="D1" s="190"/>
      <c r="E1" s="190"/>
      <c r="F1" s="190"/>
      <c r="G1" s="190"/>
      <c r="H1" s="190"/>
      <c r="I1" s="190"/>
      <c r="J1" s="190"/>
      <c r="K1" s="26"/>
      <c r="L1" s="1"/>
    </row>
    <row r="2" spans="1:13" ht="30.5" customHeight="1" x14ac:dyDescent="0.2">
      <c r="A2" s="191"/>
      <c r="B2" s="192"/>
      <c r="C2" s="192"/>
      <c r="D2" s="193"/>
      <c r="E2" s="28"/>
      <c r="F2" s="29"/>
      <c r="G2" s="29"/>
      <c r="H2" s="73" t="s">
        <v>46</v>
      </c>
      <c r="I2" s="73" t="s">
        <v>84</v>
      </c>
      <c r="J2" s="74" t="s">
        <v>87</v>
      </c>
      <c r="K2" s="74" t="s">
        <v>357</v>
      </c>
    </row>
    <row r="3" spans="1:13" x14ac:dyDescent="0.2">
      <c r="B3" s="30"/>
      <c r="C3" s="31"/>
      <c r="D3" s="31"/>
      <c r="E3" s="28"/>
      <c r="F3" s="29"/>
      <c r="G3" s="29"/>
      <c r="H3" s="76">
        <f>H116</f>
        <v>319377.80904999998</v>
      </c>
      <c r="I3" s="75">
        <f>I116</f>
        <v>318842.12999999995</v>
      </c>
      <c r="J3" s="71"/>
      <c r="K3" s="13">
        <f>H3 - I3</f>
        <v>535.6790500000352</v>
      </c>
    </row>
    <row r="4" spans="1:13" x14ac:dyDescent="0.2">
      <c r="B4" s="30"/>
      <c r="C4" s="194"/>
      <c r="D4" s="194"/>
      <c r="E4" s="194"/>
      <c r="F4" s="194"/>
      <c r="G4" s="70"/>
      <c r="H4" s="76"/>
      <c r="I4" s="72"/>
      <c r="J4" s="71"/>
      <c r="K4" s="71"/>
    </row>
    <row r="5" spans="1:13" ht="16" x14ac:dyDescent="0.2">
      <c r="B5" s="3" t="s">
        <v>43</v>
      </c>
      <c r="C5" s="4" t="s">
        <v>7</v>
      </c>
      <c r="D5" s="4" t="s">
        <v>24</v>
      </c>
      <c r="E5" s="11" t="s">
        <v>8</v>
      </c>
      <c r="F5" s="4" t="s">
        <v>9</v>
      </c>
      <c r="G5" s="4"/>
      <c r="H5" s="4" t="s">
        <v>358</v>
      </c>
      <c r="I5" s="78" t="s">
        <v>83</v>
      </c>
      <c r="J5" s="79" t="s">
        <v>87</v>
      </c>
      <c r="K5" s="79" t="s">
        <v>357</v>
      </c>
      <c r="L5" s="81" t="s">
        <v>454</v>
      </c>
      <c r="M5" s="81" t="s">
        <v>455</v>
      </c>
    </row>
    <row r="6" spans="1:13" s="33" customFormat="1" x14ac:dyDescent="0.2">
      <c r="B6" s="5" t="s">
        <v>44</v>
      </c>
      <c r="C6" s="6"/>
      <c r="D6" s="6"/>
      <c r="E6" s="12"/>
      <c r="F6" s="7"/>
      <c r="G6" s="7"/>
      <c r="H6" s="34"/>
      <c r="I6" s="34"/>
      <c r="J6" s="35"/>
      <c r="K6" s="35"/>
    </row>
    <row r="7" spans="1:13" x14ac:dyDescent="0.2">
      <c r="B7" s="68" t="s">
        <v>45</v>
      </c>
      <c r="E7" s="69"/>
      <c r="F7" s="19"/>
      <c r="G7" s="19"/>
      <c r="H7" s="19">
        <v>215000</v>
      </c>
      <c r="I7" s="69">
        <v>215000</v>
      </c>
      <c r="J7" s="40"/>
      <c r="K7" s="139">
        <f t="shared" ref="K7:K13" si="0">H7-I7</f>
        <v>0</v>
      </c>
      <c r="L7" s="27" t="s">
        <v>332</v>
      </c>
    </row>
    <row r="8" spans="1:13" x14ac:dyDescent="0.2">
      <c r="B8" s="68" t="s">
        <v>0</v>
      </c>
      <c r="E8" s="69"/>
      <c r="F8" s="19"/>
      <c r="G8" s="19"/>
      <c r="H8" s="19">
        <v>2000</v>
      </c>
      <c r="I8" s="69">
        <v>0</v>
      </c>
      <c r="J8" s="40" t="s">
        <v>345</v>
      </c>
      <c r="K8" s="139">
        <f t="shared" si="0"/>
        <v>2000</v>
      </c>
      <c r="L8" s="27" t="s">
        <v>333</v>
      </c>
    </row>
    <row r="9" spans="1:13" x14ac:dyDescent="0.2">
      <c r="B9" s="68" t="s">
        <v>1</v>
      </c>
      <c r="E9" s="69"/>
      <c r="F9" s="19"/>
      <c r="G9" s="19"/>
      <c r="H9" s="19">
        <v>200</v>
      </c>
      <c r="I9" s="186">
        <v>200</v>
      </c>
      <c r="J9" s="40"/>
      <c r="K9" s="139">
        <f t="shared" si="0"/>
        <v>0</v>
      </c>
      <c r="L9" s="41" t="s">
        <v>334</v>
      </c>
      <c r="M9" s="174" t="s">
        <v>453</v>
      </c>
    </row>
    <row r="10" spans="1:13" x14ac:dyDescent="0.2">
      <c r="B10" s="68" t="s">
        <v>2</v>
      </c>
      <c r="E10" s="69"/>
      <c r="F10" s="19"/>
      <c r="G10" s="19"/>
      <c r="H10" s="19">
        <v>1360</v>
      </c>
      <c r="I10" s="69">
        <v>709.5</v>
      </c>
      <c r="J10" s="40"/>
      <c r="K10" s="139">
        <f t="shared" si="0"/>
        <v>650.5</v>
      </c>
      <c r="L10" s="27" t="s">
        <v>332</v>
      </c>
    </row>
    <row r="11" spans="1:13" ht="28" x14ac:dyDescent="0.2">
      <c r="B11" s="68" t="s">
        <v>4</v>
      </c>
      <c r="E11" s="69"/>
      <c r="F11" s="19"/>
      <c r="G11" s="19"/>
      <c r="H11" s="19">
        <v>2000</v>
      </c>
      <c r="I11" s="69">
        <v>7682</v>
      </c>
      <c r="J11" s="40" t="s">
        <v>346</v>
      </c>
      <c r="K11" s="139">
        <f t="shared" si="0"/>
        <v>-5682</v>
      </c>
      <c r="L11" s="27" t="s">
        <v>332</v>
      </c>
    </row>
    <row r="12" spans="1:13" x14ac:dyDescent="0.2">
      <c r="B12" s="68" t="s">
        <v>3</v>
      </c>
      <c r="E12" s="69"/>
      <c r="F12" s="19"/>
      <c r="G12" s="19"/>
      <c r="H12" s="19">
        <v>1000</v>
      </c>
      <c r="I12" s="69">
        <v>0</v>
      </c>
      <c r="J12" s="40" t="s">
        <v>347</v>
      </c>
      <c r="K12" s="139">
        <f t="shared" si="0"/>
        <v>1000</v>
      </c>
      <c r="L12" s="27" t="s">
        <v>333</v>
      </c>
    </row>
    <row r="13" spans="1:13" s="89" customFormat="1" x14ac:dyDescent="0.2">
      <c r="B13" s="82"/>
      <c r="C13" s="114"/>
      <c r="D13" s="114"/>
      <c r="E13" s="115"/>
      <c r="F13" s="109"/>
      <c r="G13" s="109"/>
      <c r="H13" s="109">
        <f>SUM(H7:H12)</f>
        <v>221560</v>
      </c>
      <c r="I13" s="116">
        <f>SUM(I7:I12)</f>
        <v>223591.5</v>
      </c>
      <c r="J13" s="117"/>
      <c r="K13" s="140">
        <f t="shared" si="0"/>
        <v>-2031.5</v>
      </c>
    </row>
    <row r="14" spans="1:13" s="118" customFormat="1" x14ac:dyDescent="0.2">
      <c r="B14" s="36"/>
      <c r="C14" s="119"/>
      <c r="D14" s="119"/>
      <c r="E14" s="32"/>
      <c r="F14" s="120"/>
      <c r="G14" s="120"/>
      <c r="H14" s="120"/>
      <c r="I14" s="121"/>
      <c r="J14" s="122"/>
      <c r="K14" s="122"/>
    </row>
    <row r="15" spans="1:13" s="80" customFormat="1" ht="16" x14ac:dyDescent="0.2">
      <c r="B15" s="3" t="s">
        <v>6</v>
      </c>
      <c r="C15" s="4" t="s">
        <v>7</v>
      </c>
      <c r="D15" s="4" t="s">
        <v>24</v>
      </c>
      <c r="E15" s="11" t="s">
        <v>8</v>
      </c>
      <c r="F15" s="4" t="s">
        <v>9</v>
      </c>
      <c r="G15" s="4"/>
      <c r="H15" s="4" t="s">
        <v>358</v>
      </c>
      <c r="I15" s="78" t="s">
        <v>83</v>
      </c>
      <c r="J15" s="79" t="s">
        <v>87</v>
      </c>
      <c r="K15" s="79" t="s">
        <v>357</v>
      </c>
    </row>
    <row r="16" spans="1:13" s="33" customFormat="1" x14ac:dyDescent="0.2">
      <c r="B16" s="5" t="s">
        <v>5</v>
      </c>
      <c r="C16" s="6"/>
      <c r="D16" s="6"/>
      <c r="E16" s="12"/>
      <c r="F16" s="7"/>
      <c r="G16" s="7"/>
      <c r="H16" s="7"/>
      <c r="I16" s="7"/>
      <c r="J16" s="35"/>
      <c r="K16" s="35"/>
    </row>
    <row r="17" spans="2:12" ht="42" x14ac:dyDescent="0.2">
      <c r="B17" s="47" t="s">
        <v>10</v>
      </c>
      <c r="C17" s="48">
        <v>12</v>
      </c>
      <c r="D17" s="37">
        <v>58.95</v>
      </c>
      <c r="E17" s="37">
        <v>112.88</v>
      </c>
      <c r="F17" s="38">
        <v>479.88</v>
      </c>
      <c r="G17" s="38"/>
      <c r="H17" s="38">
        <f>C17*D17+E17+F17+G17</f>
        <v>1300.1600000000001</v>
      </c>
      <c r="I17" s="16">
        <v>1099.57</v>
      </c>
      <c r="J17" s="22" t="s">
        <v>351</v>
      </c>
      <c r="K17" s="141">
        <f t="shared" ref="K17:K27" si="1">H17-I17</f>
        <v>200.59000000000015</v>
      </c>
      <c r="L17" s="27" t="s">
        <v>335</v>
      </c>
    </row>
    <row r="18" spans="2:12" ht="28" x14ac:dyDescent="0.2">
      <c r="B18" s="47" t="s">
        <v>12</v>
      </c>
      <c r="C18" s="48">
        <v>12</v>
      </c>
      <c r="D18" s="37">
        <v>186.99</v>
      </c>
      <c r="E18" s="37">
        <v>213.12</v>
      </c>
      <c r="F18" s="38">
        <v>0</v>
      </c>
      <c r="G18" s="38"/>
      <c r="H18" s="38">
        <f>C18*D18+E18+F18+G18</f>
        <v>2457</v>
      </c>
      <c r="I18" s="16">
        <v>2483.75</v>
      </c>
      <c r="J18" s="22" t="s">
        <v>349</v>
      </c>
      <c r="K18" s="141">
        <f t="shared" si="1"/>
        <v>-26.75</v>
      </c>
      <c r="L18" s="27" t="s">
        <v>335</v>
      </c>
    </row>
    <row r="19" spans="2:12" ht="28" x14ac:dyDescent="0.2">
      <c r="B19" s="47" t="s">
        <v>69</v>
      </c>
      <c r="C19" s="48">
        <v>3</v>
      </c>
      <c r="D19" s="37">
        <v>13.77</v>
      </c>
      <c r="E19" s="37">
        <v>3.92</v>
      </c>
      <c r="F19" s="38">
        <v>0</v>
      </c>
      <c r="G19" s="38"/>
      <c r="H19" s="38">
        <f>C19*D19+E19+F19+G19</f>
        <v>45.230000000000004</v>
      </c>
      <c r="I19" s="16">
        <v>44.98</v>
      </c>
      <c r="J19" s="22" t="s">
        <v>348</v>
      </c>
      <c r="K19" s="141">
        <f t="shared" si="1"/>
        <v>0.25000000000000711</v>
      </c>
      <c r="L19" s="27" t="s">
        <v>335</v>
      </c>
    </row>
    <row r="20" spans="2:12" ht="32" x14ac:dyDescent="0.2">
      <c r="B20" s="47" t="s">
        <v>17</v>
      </c>
      <c r="C20" s="48">
        <v>12</v>
      </c>
      <c r="D20" s="37">
        <v>161.13</v>
      </c>
      <c r="E20" s="37">
        <v>183.72</v>
      </c>
      <c r="F20" s="38">
        <v>0</v>
      </c>
      <c r="G20" s="38"/>
      <c r="H20" s="38">
        <f>C20*D20+E20+F20+G20</f>
        <v>2117.2799999999997</v>
      </c>
      <c r="I20" s="16">
        <v>893.39</v>
      </c>
      <c r="J20" s="22" t="s">
        <v>343</v>
      </c>
      <c r="K20" s="141">
        <f t="shared" si="1"/>
        <v>1223.8899999999999</v>
      </c>
      <c r="L20" s="49" t="s">
        <v>350</v>
      </c>
    </row>
    <row r="21" spans="2:12" ht="42" x14ac:dyDescent="0.2">
      <c r="B21" s="47" t="s">
        <v>111</v>
      </c>
      <c r="C21" s="48">
        <v>12</v>
      </c>
      <c r="D21" s="37">
        <v>16.95</v>
      </c>
      <c r="E21" s="37">
        <v>19.32</v>
      </c>
      <c r="F21" s="38">
        <v>0</v>
      </c>
      <c r="G21" s="38"/>
      <c r="H21" s="38">
        <v>0</v>
      </c>
      <c r="I21" s="16">
        <v>222.72</v>
      </c>
      <c r="J21" s="22" t="s">
        <v>354</v>
      </c>
      <c r="K21" s="141">
        <f t="shared" si="1"/>
        <v>-222.72</v>
      </c>
      <c r="L21" s="27" t="s">
        <v>335</v>
      </c>
    </row>
    <row r="22" spans="2:12" ht="28" x14ac:dyDescent="0.2">
      <c r="B22" s="47" t="s">
        <v>319</v>
      </c>
      <c r="C22" s="48">
        <v>6</v>
      </c>
      <c r="D22" s="37">
        <v>18.989999999999998</v>
      </c>
      <c r="E22" s="37">
        <v>10.84</v>
      </c>
      <c r="F22" s="38">
        <v>0</v>
      </c>
      <c r="G22" s="38"/>
      <c r="H22" s="38">
        <v>0</v>
      </c>
      <c r="I22" s="16">
        <v>124.78</v>
      </c>
      <c r="J22" s="22" t="s">
        <v>341</v>
      </c>
      <c r="K22" s="141">
        <f t="shared" si="1"/>
        <v>-124.78</v>
      </c>
      <c r="L22" s="27" t="s">
        <v>335</v>
      </c>
    </row>
    <row r="23" spans="2:12" ht="28" x14ac:dyDescent="0.2">
      <c r="B23" s="47" t="s">
        <v>320</v>
      </c>
      <c r="C23" s="48">
        <v>12</v>
      </c>
      <c r="D23" s="37">
        <v>34.99</v>
      </c>
      <c r="E23" s="37">
        <v>39.89</v>
      </c>
      <c r="F23" s="38">
        <v>0</v>
      </c>
      <c r="G23" s="38"/>
      <c r="H23" s="38">
        <v>0</v>
      </c>
      <c r="I23" s="16">
        <v>459.77</v>
      </c>
      <c r="J23" s="22" t="s">
        <v>340</v>
      </c>
      <c r="K23" s="141">
        <f t="shared" si="1"/>
        <v>-459.77</v>
      </c>
      <c r="L23" s="27" t="s">
        <v>335</v>
      </c>
    </row>
    <row r="24" spans="2:12" x14ac:dyDescent="0.2">
      <c r="B24" s="47" t="s">
        <v>11</v>
      </c>
      <c r="C24" s="48">
        <v>12</v>
      </c>
      <c r="D24" s="37">
        <v>56.9</v>
      </c>
      <c r="E24" s="37">
        <v>64.92</v>
      </c>
      <c r="F24" s="38">
        <v>0</v>
      </c>
      <c r="G24" s="38"/>
      <c r="H24" s="38">
        <f>C24*D24+E24+F24+G24</f>
        <v>747.71999999999991</v>
      </c>
      <c r="I24" s="16">
        <v>656.95</v>
      </c>
      <c r="J24" s="22" t="s">
        <v>339</v>
      </c>
      <c r="K24" s="141">
        <f t="shared" si="1"/>
        <v>90.769999999999868</v>
      </c>
      <c r="L24" s="27" t="s">
        <v>335</v>
      </c>
    </row>
    <row r="25" spans="2:12" ht="28" x14ac:dyDescent="0.2">
      <c r="B25" s="47" t="s">
        <v>101</v>
      </c>
      <c r="C25" s="48">
        <v>6</v>
      </c>
      <c r="D25" s="37">
        <v>79.989999999999995</v>
      </c>
      <c r="E25" s="37">
        <v>45.59</v>
      </c>
      <c r="F25" s="38">
        <v>0</v>
      </c>
      <c r="G25" s="38"/>
      <c r="H25" s="38">
        <v>0</v>
      </c>
      <c r="I25" s="16">
        <v>525.53</v>
      </c>
      <c r="J25" s="22" t="s">
        <v>342</v>
      </c>
      <c r="K25" s="141">
        <f t="shared" si="1"/>
        <v>-525.53</v>
      </c>
      <c r="L25" s="27" t="s">
        <v>335</v>
      </c>
    </row>
    <row r="26" spans="2:12" ht="28" x14ac:dyDescent="0.2">
      <c r="B26" s="47" t="s">
        <v>13</v>
      </c>
      <c r="C26" s="48">
        <v>7</v>
      </c>
      <c r="D26" s="37">
        <v>27.95</v>
      </c>
      <c r="E26" s="37">
        <v>18.62</v>
      </c>
      <c r="F26" s="38">
        <v>0</v>
      </c>
      <c r="G26" s="38"/>
      <c r="H26" s="38">
        <f>C26*D26+E26+F26+G26</f>
        <v>214.27</v>
      </c>
      <c r="I26" s="16">
        <v>183.65</v>
      </c>
      <c r="J26" s="22" t="s">
        <v>344</v>
      </c>
      <c r="K26" s="141">
        <f t="shared" si="1"/>
        <v>30.620000000000005</v>
      </c>
      <c r="L26" s="27" t="s">
        <v>335</v>
      </c>
    </row>
    <row r="27" spans="2:12" s="89" customFormat="1" x14ac:dyDescent="0.2">
      <c r="B27" s="82"/>
      <c r="C27" s="83"/>
      <c r="D27" s="83"/>
      <c r="E27" s="84"/>
      <c r="F27" s="86"/>
      <c r="G27" s="85"/>
      <c r="H27" s="109">
        <f>SUM(H17:H26)</f>
        <v>6881.6600000000008</v>
      </c>
      <c r="I27" s="110">
        <f>SUM(I17:I26)</f>
        <v>6695.0899999999983</v>
      </c>
      <c r="J27" s="111"/>
      <c r="K27" s="142">
        <f t="shared" si="1"/>
        <v>186.57000000000244</v>
      </c>
    </row>
    <row r="28" spans="2:12" s="118" customFormat="1" x14ac:dyDescent="0.2">
      <c r="B28" s="36"/>
      <c r="C28" s="53"/>
      <c r="D28" s="53"/>
      <c r="E28" s="54"/>
      <c r="F28" s="56"/>
      <c r="G28" s="55"/>
      <c r="H28" s="120"/>
      <c r="I28" s="123"/>
      <c r="J28" s="124"/>
      <c r="K28" s="124"/>
    </row>
    <row r="29" spans="2:12" s="81" customFormat="1" x14ac:dyDescent="0.2">
      <c r="B29" s="104"/>
      <c r="C29" s="4" t="s">
        <v>7</v>
      </c>
      <c r="D29" s="4" t="s">
        <v>24</v>
      </c>
      <c r="E29" s="11" t="s">
        <v>8</v>
      </c>
      <c r="F29" s="105" t="s">
        <v>9</v>
      </c>
      <c r="G29" s="8"/>
      <c r="H29" s="106" t="s">
        <v>358</v>
      </c>
      <c r="I29" s="107" t="s">
        <v>83</v>
      </c>
      <c r="J29" s="108" t="s">
        <v>87</v>
      </c>
      <c r="K29" s="108" t="s">
        <v>357</v>
      </c>
    </row>
    <row r="30" spans="2:12" s="33" customFormat="1" x14ac:dyDescent="0.2">
      <c r="B30" s="5" t="s">
        <v>15</v>
      </c>
      <c r="C30" s="6"/>
      <c r="D30" s="6"/>
      <c r="E30" s="12"/>
      <c r="F30" s="7"/>
      <c r="G30" s="7"/>
      <c r="H30" s="51"/>
      <c r="I30" s="51"/>
      <c r="J30" s="52"/>
      <c r="K30" s="52"/>
    </row>
    <row r="31" spans="2:12" ht="36.5" customHeight="1" x14ac:dyDescent="0.2">
      <c r="B31" s="47" t="s">
        <v>64</v>
      </c>
      <c r="C31" s="48">
        <v>2</v>
      </c>
      <c r="D31" s="37">
        <v>35.99</v>
      </c>
      <c r="E31" s="37">
        <v>6.84</v>
      </c>
      <c r="F31" s="38">
        <v>0</v>
      </c>
      <c r="G31" s="38"/>
      <c r="H31" s="39">
        <f t="shared" ref="H31:H45" si="2">C31*D31+E31+F31+G31</f>
        <v>78.820000000000007</v>
      </c>
      <c r="I31" s="19">
        <v>121.54</v>
      </c>
      <c r="J31" s="23" t="s">
        <v>321</v>
      </c>
      <c r="K31" s="143">
        <f t="shared" ref="K31:K46" si="3">H31-I31</f>
        <v>-42.72</v>
      </c>
      <c r="L31" s="27" t="s">
        <v>336</v>
      </c>
    </row>
    <row r="32" spans="2:12" ht="32" x14ac:dyDescent="0.2">
      <c r="B32" s="50" t="s">
        <v>20</v>
      </c>
      <c r="C32" s="48">
        <v>1</v>
      </c>
      <c r="D32" s="37">
        <v>1699.99</v>
      </c>
      <c r="E32" s="37">
        <v>161.5</v>
      </c>
      <c r="F32" s="38">
        <v>0</v>
      </c>
      <c r="G32" s="38"/>
      <c r="H32" s="39">
        <f t="shared" si="2"/>
        <v>1861.49</v>
      </c>
      <c r="I32" s="19">
        <v>2773.07</v>
      </c>
      <c r="J32" s="23" t="s">
        <v>352</v>
      </c>
      <c r="K32" s="143">
        <f t="shared" si="3"/>
        <v>-911.58000000000015</v>
      </c>
      <c r="L32" s="49" t="s">
        <v>353</v>
      </c>
    </row>
    <row r="33" spans="2:13" ht="28" x14ac:dyDescent="0.2">
      <c r="B33" s="50" t="s">
        <v>21</v>
      </c>
      <c r="C33" s="48">
        <v>1</v>
      </c>
      <c r="D33" s="37">
        <v>700</v>
      </c>
      <c r="E33" s="37">
        <v>66.5</v>
      </c>
      <c r="F33" s="38">
        <v>0</v>
      </c>
      <c r="G33" s="38"/>
      <c r="H33" s="39">
        <f t="shared" si="2"/>
        <v>766.5</v>
      </c>
      <c r="I33" s="19">
        <v>0</v>
      </c>
      <c r="J33" s="23" t="s">
        <v>337</v>
      </c>
      <c r="K33" s="143">
        <f t="shared" si="3"/>
        <v>766.5</v>
      </c>
      <c r="L33" s="27" t="s">
        <v>336</v>
      </c>
    </row>
    <row r="34" spans="2:13" x14ac:dyDescent="0.2">
      <c r="B34" s="50" t="s">
        <v>48</v>
      </c>
      <c r="C34" s="48">
        <v>1</v>
      </c>
      <c r="D34" s="37">
        <v>169.99</v>
      </c>
      <c r="E34" s="37">
        <v>16.149999999999999</v>
      </c>
      <c r="F34" s="38">
        <v>0</v>
      </c>
      <c r="G34" s="38"/>
      <c r="H34" s="39">
        <f t="shared" si="2"/>
        <v>186.14000000000001</v>
      </c>
      <c r="I34" s="19">
        <v>157.66999999999999</v>
      </c>
      <c r="J34" s="20" t="s">
        <v>361</v>
      </c>
      <c r="K34" s="143">
        <f t="shared" si="3"/>
        <v>28.470000000000027</v>
      </c>
      <c r="L34" s="27" t="s">
        <v>336</v>
      </c>
    </row>
    <row r="35" spans="2:13" x14ac:dyDescent="0.2">
      <c r="B35" s="50" t="s">
        <v>73</v>
      </c>
      <c r="C35" s="48">
        <v>1</v>
      </c>
      <c r="D35" s="37">
        <v>449.99</v>
      </c>
      <c r="E35" s="37">
        <v>42.75</v>
      </c>
      <c r="F35" s="38">
        <v>0</v>
      </c>
      <c r="G35" s="38"/>
      <c r="H35" s="39">
        <f t="shared" si="2"/>
        <v>492.74</v>
      </c>
      <c r="I35" s="19">
        <v>382.16</v>
      </c>
      <c r="J35" s="20" t="s">
        <v>355</v>
      </c>
      <c r="K35" s="143">
        <f t="shared" si="3"/>
        <v>110.57999999999998</v>
      </c>
      <c r="L35" s="27" t="s">
        <v>336</v>
      </c>
    </row>
    <row r="36" spans="2:13" x14ac:dyDescent="0.2">
      <c r="B36" s="50" t="s">
        <v>49</v>
      </c>
      <c r="C36" s="48">
        <v>1</v>
      </c>
      <c r="D36" s="37">
        <v>1000</v>
      </c>
      <c r="E36" s="37">
        <v>95</v>
      </c>
      <c r="F36" s="38">
        <v>0</v>
      </c>
      <c r="G36" s="38"/>
      <c r="H36" s="39">
        <f t="shared" si="2"/>
        <v>1095</v>
      </c>
      <c r="I36" s="168">
        <v>2622.8</v>
      </c>
      <c r="J36" s="169" t="s">
        <v>317</v>
      </c>
      <c r="K36" s="143">
        <f t="shared" si="3"/>
        <v>-1527.8000000000002</v>
      </c>
      <c r="L36" s="41" t="s">
        <v>435</v>
      </c>
    </row>
    <row r="37" spans="2:13" x14ac:dyDescent="0.2">
      <c r="B37" s="50" t="s">
        <v>50</v>
      </c>
      <c r="C37" s="48">
        <v>1</v>
      </c>
      <c r="D37" s="37">
        <v>270.76</v>
      </c>
      <c r="E37" s="37">
        <v>25.72</v>
      </c>
      <c r="F37" s="38">
        <v>0</v>
      </c>
      <c r="G37" s="38"/>
      <c r="H37" s="39">
        <f t="shared" si="2"/>
        <v>296.48</v>
      </c>
      <c r="I37" s="19">
        <v>272.94</v>
      </c>
      <c r="J37" s="20" t="s">
        <v>360</v>
      </c>
      <c r="K37" s="143">
        <f t="shared" si="3"/>
        <v>23.54000000000002</v>
      </c>
      <c r="L37" s="27" t="s">
        <v>336</v>
      </c>
    </row>
    <row r="38" spans="2:13" x14ac:dyDescent="0.2">
      <c r="B38" s="50" t="s">
        <v>25</v>
      </c>
      <c r="C38" s="48">
        <v>1</v>
      </c>
      <c r="D38" s="37">
        <v>159.99</v>
      </c>
      <c r="E38" s="37">
        <v>15.2</v>
      </c>
      <c r="F38" s="38">
        <v>0</v>
      </c>
      <c r="G38" s="38"/>
      <c r="H38" s="39">
        <f t="shared" si="2"/>
        <v>175.19</v>
      </c>
      <c r="I38" s="19">
        <v>175.19</v>
      </c>
      <c r="J38" s="23" t="s">
        <v>359</v>
      </c>
      <c r="K38" s="143">
        <f t="shared" si="3"/>
        <v>0</v>
      </c>
      <c r="L38" s="27" t="s">
        <v>363</v>
      </c>
    </row>
    <row r="39" spans="2:13" ht="30.5" customHeight="1" x14ac:dyDescent="0.2">
      <c r="B39" s="50" t="s">
        <v>29</v>
      </c>
      <c r="C39" s="48">
        <v>3</v>
      </c>
      <c r="D39" s="37">
        <v>400</v>
      </c>
      <c r="E39" s="37">
        <v>38</v>
      </c>
      <c r="F39" s="38">
        <v>0</v>
      </c>
      <c r="G39" s="38"/>
      <c r="H39" s="39">
        <f t="shared" si="2"/>
        <v>1238</v>
      </c>
      <c r="I39" s="19">
        <v>218.74</v>
      </c>
      <c r="J39" s="23" t="s">
        <v>405</v>
      </c>
      <c r="K39" s="143">
        <f t="shared" si="3"/>
        <v>1019.26</v>
      </c>
      <c r="L39" s="27" t="s">
        <v>336</v>
      </c>
    </row>
    <row r="40" spans="2:13" x14ac:dyDescent="0.2">
      <c r="B40" s="50" t="s">
        <v>74</v>
      </c>
      <c r="C40" s="48">
        <v>1</v>
      </c>
      <c r="D40" s="37">
        <v>142.99</v>
      </c>
      <c r="E40" s="37">
        <v>13.58</v>
      </c>
      <c r="F40" s="38">
        <v>0</v>
      </c>
      <c r="G40" s="38"/>
      <c r="H40" s="39">
        <f t="shared" si="2"/>
        <v>156.57000000000002</v>
      </c>
      <c r="I40" s="19">
        <v>156.57</v>
      </c>
      <c r="J40" s="23"/>
      <c r="K40" s="143">
        <f t="shared" si="3"/>
        <v>0</v>
      </c>
    </row>
    <row r="41" spans="2:13" x14ac:dyDescent="0.2">
      <c r="B41" s="50" t="s">
        <v>22</v>
      </c>
      <c r="C41" s="48">
        <v>2</v>
      </c>
      <c r="D41" s="37">
        <v>339.99</v>
      </c>
      <c r="E41" s="37">
        <v>64.599999999999994</v>
      </c>
      <c r="F41" s="38">
        <v>0</v>
      </c>
      <c r="G41" s="38"/>
      <c r="H41" s="39">
        <f t="shared" si="2"/>
        <v>744.58</v>
      </c>
      <c r="I41" s="19">
        <v>832.28</v>
      </c>
      <c r="J41" s="20" t="s">
        <v>366</v>
      </c>
      <c r="K41" s="143">
        <f t="shared" si="3"/>
        <v>-87.699999999999932</v>
      </c>
      <c r="L41" s="27" t="s">
        <v>363</v>
      </c>
    </row>
    <row r="42" spans="2:13" x14ac:dyDescent="0.2">
      <c r="B42" s="50" t="s">
        <v>26</v>
      </c>
      <c r="C42" s="48">
        <v>2</v>
      </c>
      <c r="D42" s="37">
        <v>538</v>
      </c>
      <c r="E42" s="37">
        <v>102.22</v>
      </c>
      <c r="F42" s="38">
        <v>0</v>
      </c>
      <c r="G42" s="38"/>
      <c r="H42" s="39">
        <f t="shared" si="2"/>
        <v>1178.22</v>
      </c>
      <c r="I42" s="18">
        <v>1178.22</v>
      </c>
      <c r="J42" s="23" t="s">
        <v>377</v>
      </c>
      <c r="K42" s="143">
        <f t="shared" si="3"/>
        <v>0</v>
      </c>
      <c r="L42" s="41" t="s">
        <v>378</v>
      </c>
      <c r="M42" s="174" t="s">
        <v>452</v>
      </c>
    </row>
    <row r="43" spans="2:13" x14ac:dyDescent="0.2">
      <c r="B43" s="50" t="s">
        <v>27</v>
      </c>
      <c r="C43" s="48">
        <v>2</v>
      </c>
      <c r="D43" s="37">
        <v>89.99</v>
      </c>
      <c r="E43" s="37">
        <v>17.100000000000001</v>
      </c>
      <c r="F43" s="38">
        <v>0</v>
      </c>
      <c r="G43" s="38"/>
      <c r="H43" s="39">
        <f t="shared" si="2"/>
        <v>197.07999999999998</v>
      </c>
      <c r="I43" s="18">
        <v>65.64</v>
      </c>
      <c r="J43" s="20" t="s">
        <v>376</v>
      </c>
      <c r="K43" s="143">
        <f t="shared" si="3"/>
        <v>131.44</v>
      </c>
      <c r="L43" s="41" t="s">
        <v>378</v>
      </c>
      <c r="M43" s="174" t="s">
        <v>452</v>
      </c>
    </row>
    <row r="44" spans="2:13" x14ac:dyDescent="0.2">
      <c r="B44" s="50" t="s">
        <v>47</v>
      </c>
      <c r="C44" s="48">
        <v>90</v>
      </c>
      <c r="D44" s="37">
        <v>17.5</v>
      </c>
      <c r="E44" s="37"/>
      <c r="F44" s="38">
        <v>275</v>
      </c>
      <c r="G44" s="38"/>
      <c r="H44" s="39">
        <f t="shared" si="2"/>
        <v>1850</v>
      </c>
      <c r="I44" s="19">
        <v>0</v>
      </c>
      <c r="J44" s="23" t="s">
        <v>338</v>
      </c>
      <c r="K44" s="143">
        <f t="shared" si="3"/>
        <v>1850</v>
      </c>
      <c r="L44" s="27" t="s">
        <v>333</v>
      </c>
    </row>
    <row r="45" spans="2:13" x14ac:dyDescent="0.2">
      <c r="B45" s="47" t="s">
        <v>23</v>
      </c>
      <c r="C45" s="48">
        <v>1</v>
      </c>
      <c r="D45" s="37">
        <v>204.34</v>
      </c>
      <c r="E45" s="37">
        <v>19.41</v>
      </c>
      <c r="F45" s="38"/>
      <c r="G45" s="38"/>
      <c r="H45" s="38">
        <f t="shared" si="2"/>
        <v>223.75</v>
      </c>
      <c r="I45" s="19">
        <v>216.82</v>
      </c>
      <c r="J45" s="23">
        <v>45089</v>
      </c>
      <c r="K45" s="143">
        <f t="shared" si="3"/>
        <v>6.9300000000000068</v>
      </c>
      <c r="L45" s="27" t="s">
        <v>363</v>
      </c>
    </row>
    <row r="46" spans="2:13" s="89" customFormat="1" x14ac:dyDescent="0.2">
      <c r="B46" s="82"/>
      <c r="C46" s="83"/>
      <c r="D46" s="83"/>
      <c r="E46" s="84"/>
      <c r="F46" s="85"/>
      <c r="G46" s="85"/>
      <c r="H46" s="86">
        <f>SUM(H31:H45)</f>
        <v>10540.56</v>
      </c>
      <c r="I46" s="87">
        <f>SUM(I31:I45)</f>
        <v>9173.6399999999976</v>
      </c>
      <c r="J46" s="88"/>
      <c r="K46" s="142">
        <f t="shared" si="3"/>
        <v>1366.9200000000019</v>
      </c>
    </row>
    <row r="47" spans="2:13" s="118" customFormat="1" x14ac:dyDescent="0.2">
      <c r="B47" s="36"/>
      <c r="C47" s="53"/>
      <c r="D47" s="53"/>
      <c r="E47" s="54"/>
      <c r="F47" s="55"/>
      <c r="G47" s="55"/>
      <c r="H47" s="56"/>
      <c r="I47" s="125"/>
      <c r="J47" s="126"/>
      <c r="K47" s="126"/>
    </row>
    <row r="48" spans="2:13" s="81" customFormat="1" x14ac:dyDescent="0.2">
      <c r="B48" s="104"/>
      <c r="C48" s="4" t="s">
        <v>7</v>
      </c>
      <c r="D48" s="4" t="s">
        <v>24</v>
      </c>
      <c r="E48" s="11" t="s">
        <v>8</v>
      </c>
      <c r="F48" s="105" t="s">
        <v>9</v>
      </c>
      <c r="G48" s="8"/>
      <c r="H48" s="106" t="s">
        <v>358</v>
      </c>
      <c r="I48" s="107" t="s">
        <v>83</v>
      </c>
      <c r="J48" s="108" t="s">
        <v>87</v>
      </c>
      <c r="K48" s="108" t="s">
        <v>357</v>
      </c>
    </row>
    <row r="49" spans="2:13" s="33" customFormat="1" x14ac:dyDescent="0.2">
      <c r="B49" s="5" t="s">
        <v>16</v>
      </c>
      <c r="C49" s="6"/>
      <c r="D49" s="6"/>
      <c r="E49" s="12"/>
      <c r="F49" s="7"/>
      <c r="G49" s="7"/>
      <c r="H49" s="34"/>
      <c r="I49" s="34"/>
      <c r="J49" s="35"/>
      <c r="K49" s="35"/>
    </row>
    <row r="50" spans="2:13" x14ac:dyDescent="0.2">
      <c r="B50" s="47" t="s">
        <v>30</v>
      </c>
      <c r="C50" s="48">
        <v>1</v>
      </c>
      <c r="D50" s="37">
        <v>1193</v>
      </c>
      <c r="E50" s="37">
        <v>113.34</v>
      </c>
      <c r="F50" s="38">
        <v>0</v>
      </c>
      <c r="G50" s="38"/>
      <c r="H50" s="38">
        <f>C50*D50+E50+F50+G50</f>
        <v>1306.3399999999999</v>
      </c>
      <c r="I50" s="19">
        <v>1576.8</v>
      </c>
      <c r="J50" s="23" t="s">
        <v>362</v>
      </c>
      <c r="K50" s="143">
        <f>H50-I50</f>
        <v>-270.46000000000004</v>
      </c>
      <c r="L50" s="27" t="s">
        <v>363</v>
      </c>
    </row>
    <row r="51" spans="2:13" x14ac:dyDescent="0.2">
      <c r="B51" s="47" t="s">
        <v>22</v>
      </c>
      <c r="C51" s="48">
        <v>8</v>
      </c>
      <c r="D51" s="37">
        <v>65</v>
      </c>
      <c r="E51" s="37">
        <v>46.55</v>
      </c>
      <c r="F51" s="38">
        <v>0</v>
      </c>
      <c r="G51" s="38"/>
      <c r="H51" s="38">
        <f>C51*D51+E51+F51+G51</f>
        <v>566.54999999999995</v>
      </c>
      <c r="I51" s="19">
        <v>295.63</v>
      </c>
      <c r="J51" s="20" t="s">
        <v>367</v>
      </c>
      <c r="K51" s="143">
        <f>H51-I51</f>
        <v>270.91999999999996</v>
      </c>
      <c r="L51" s="27" t="s">
        <v>363</v>
      </c>
    </row>
    <row r="52" spans="2:13" x14ac:dyDescent="0.2">
      <c r="B52" s="47" t="s">
        <v>49</v>
      </c>
      <c r="C52" s="48">
        <v>1</v>
      </c>
      <c r="D52" s="37">
        <v>1000</v>
      </c>
      <c r="E52" s="37">
        <v>95</v>
      </c>
      <c r="F52" s="38">
        <v>0</v>
      </c>
      <c r="G52" s="38"/>
      <c r="H52" s="39">
        <f>C52*D52+E52+F52+G52</f>
        <v>1095</v>
      </c>
      <c r="I52" s="168">
        <v>2622.8</v>
      </c>
      <c r="J52" s="169" t="s">
        <v>317</v>
      </c>
      <c r="K52" s="170">
        <f>H52-I52</f>
        <v>-1527.8000000000002</v>
      </c>
      <c r="L52" s="41" t="s">
        <v>434</v>
      </c>
    </row>
    <row r="53" spans="2:13" x14ac:dyDescent="0.2">
      <c r="B53" s="47" t="s">
        <v>50</v>
      </c>
      <c r="C53" s="48">
        <v>1</v>
      </c>
      <c r="D53" s="37">
        <v>376.4</v>
      </c>
      <c r="E53" s="37">
        <v>35.76</v>
      </c>
      <c r="F53" s="38">
        <v>0</v>
      </c>
      <c r="G53" s="38"/>
      <c r="H53" s="38">
        <f>C53*D53+E53+F53+G53</f>
        <v>412.15999999999997</v>
      </c>
      <c r="I53" s="19">
        <v>378.66</v>
      </c>
      <c r="J53" s="20" t="s">
        <v>356</v>
      </c>
      <c r="K53" s="143">
        <f>H53-I53</f>
        <v>33.499999999999943</v>
      </c>
      <c r="L53" s="27" t="s">
        <v>363</v>
      </c>
    </row>
    <row r="54" spans="2:13" s="89" customFormat="1" x14ac:dyDescent="0.2">
      <c r="B54" s="82"/>
      <c r="C54" s="83"/>
      <c r="D54" s="83"/>
      <c r="E54" s="84"/>
      <c r="F54" s="85"/>
      <c r="G54" s="85"/>
      <c r="H54" s="86">
        <f>SUM(H50:H53)</f>
        <v>3380.0499999999997</v>
      </c>
      <c r="I54" s="87">
        <f>SUM(I50:I53)</f>
        <v>4873.8899999999994</v>
      </c>
      <c r="J54" s="88"/>
      <c r="K54" s="142">
        <f>H54-I54</f>
        <v>-1493.8399999999997</v>
      </c>
    </row>
    <row r="55" spans="2:13" s="118" customFormat="1" x14ac:dyDescent="0.2">
      <c r="B55" s="36"/>
      <c r="C55" s="53"/>
      <c r="D55" s="53"/>
      <c r="E55" s="54"/>
      <c r="F55" s="55"/>
      <c r="G55" s="55"/>
      <c r="H55" s="56"/>
      <c r="I55" s="125"/>
      <c r="J55" s="126"/>
      <c r="K55" s="126"/>
    </row>
    <row r="56" spans="2:13" s="81" customFormat="1" x14ac:dyDescent="0.2">
      <c r="B56" s="104"/>
      <c r="C56" s="4" t="s">
        <v>7</v>
      </c>
      <c r="D56" s="4" t="s">
        <v>24</v>
      </c>
      <c r="E56" s="11" t="s">
        <v>8</v>
      </c>
      <c r="F56" s="105" t="s">
        <v>9</v>
      </c>
      <c r="G56" s="8"/>
      <c r="H56" s="106" t="s">
        <v>358</v>
      </c>
      <c r="I56" s="107" t="s">
        <v>83</v>
      </c>
      <c r="J56" s="108" t="s">
        <v>87</v>
      </c>
      <c r="K56" s="108" t="s">
        <v>357</v>
      </c>
    </row>
    <row r="57" spans="2:13" s="33" customFormat="1" x14ac:dyDescent="0.2">
      <c r="B57" s="5" t="s">
        <v>18</v>
      </c>
      <c r="C57" s="6"/>
      <c r="D57" s="6"/>
      <c r="E57" s="12"/>
      <c r="F57" s="7"/>
      <c r="G57" s="7"/>
      <c r="H57" s="34"/>
      <c r="I57" s="34"/>
      <c r="J57" s="35"/>
      <c r="K57" s="35"/>
    </row>
    <row r="58" spans="2:13" x14ac:dyDescent="0.2">
      <c r="B58" s="112" t="s">
        <v>19</v>
      </c>
      <c r="C58" s="113">
        <v>1</v>
      </c>
      <c r="D58" s="75">
        <v>800</v>
      </c>
      <c r="E58" s="75">
        <v>76</v>
      </c>
      <c r="F58" s="16">
        <v>0</v>
      </c>
      <c r="G58" s="16"/>
      <c r="H58" s="16">
        <f>C58*D58+E58+F58+G58</f>
        <v>876</v>
      </c>
      <c r="I58" s="16">
        <v>0</v>
      </c>
      <c r="J58" s="22" t="s">
        <v>324</v>
      </c>
      <c r="K58" s="141">
        <f t="shared" ref="K58:K63" si="4">H58-I58</f>
        <v>876</v>
      </c>
      <c r="L58" s="41" t="s">
        <v>371</v>
      </c>
    </row>
    <row r="59" spans="2:13" x14ac:dyDescent="0.2">
      <c r="B59" s="112" t="s">
        <v>325</v>
      </c>
      <c r="C59" s="113">
        <v>1</v>
      </c>
      <c r="D59" s="75">
        <v>1162.17</v>
      </c>
      <c r="E59" s="75">
        <v>110.41</v>
      </c>
      <c r="F59" s="16">
        <v>0</v>
      </c>
      <c r="G59" s="16"/>
      <c r="H59" s="16">
        <f>C59*D59+E59+F59+G59</f>
        <v>1272.5800000000002</v>
      </c>
      <c r="I59" s="16">
        <v>0</v>
      </c>
      <c r="J59" s="22" t="s">
        <v>330</v>
      </c>
      <c r="K59" s="141">
        <f t="shared" si="4"/>
        <v>1272.5800000000002</v>
      </c>
      <c r="L59" s="27" t="s">
        <v>333</v>
      </c>
    </row>
    <row r="60" spans="2:13" x14ac:dyDescent="0.2">
      <c r="B60" s="112" t="s">
        <v>86</v>
      </c>
      <c r="C60" s="113">
        <v>1</v>
      </c>
      <c r="D60" s="75">
        <v>97.9</v>
      </c>
      <c r="E60" s="75">
        <v>9.3000000000000007</v>
      </c>
      <c r="F60" s="16">
        <v>0</v>
      </c>
      <c r="G60" s="16"/>
      <c r="H60" s="16">
        <f>C60*D60+E60+F60+G60</f>
        <v>107.2</v>
      </c>
      <c r="I60" s="16">
        <v>0</v>
      </c>
      <c r="J60" s="22" t="s">
        <v>331</v>
      </c>
      <c r="K60" s="141">
        <f t="shared" si="4"/>
        <v>107.2</v>
      </c>
      <c r="L60" s="27" t="s">
        <v>333</v>
      </c>
    </row>
    <row r="61" spans="2:13" ht="28" x14ac:dyDescent="0.2">
      <c r="B61" s="112" t="s">
        <v>85</v>
      </c>
      <c r="C61" s="113">
        <v>1</v>
      </c>
      <c r="D61" s="75">
        <v>1262</v>
      </c>
      <c r="E61" s="75">
        <v>119.89</v>
      </c>
      <c r="F61" s="16">
        <v>0</v>
      </c>
      <c r="G61" s="16"/>
      <c r="H61" s="16">
        <f>C61*D61+E61+F61+G61</f>
        <v>1381.89</v>
      </c>
      <c r="I61" s="18">
        <v>2500</v>
      </c>
      <c r="J61" s="22" t="s">
        <v>323</v>
      </c>
      <c r="K61" s="141">
        <f t="shared" si="4"/>
        <v>-1118.1099999999999</v>
      </c>
      <c r="L61" s="41" t="s">
        <v>371</v>
      </c>
      <c r="M61" s="174" t="s">
        <v>453</v>
      </c>
    </row>
    <row r="62" spans="2:13" ht="48" x14ac:dyDescent="0.2">
      <c r="B62" s="112" t="s">
        <v>51</v>
      </c>
      <c r="C62" s="113">
        <v>2</v>
      </c>
      <c r="D62" s="75">
        <v>2899</v>
      </c>
      <c r="E62" s="75">
        <v>550.80999999999995</v>
      </c>
      <c r="F62" s="16">
        <v>0</v>
      </c>
      <c r="G62" s="16"/>
      <c r="H62" s="16">
        <f>C62*D62+E62+F62+G62</f>
        <v>6348.8099999999995</v>
      </c>
      <c r="I62" s="18">
        <v>3574.1</v>
      </c>
      <c r="J62" s="22" t="s">
        <v>379</v>
      </c>
      <c r="K62" s="141">
        <f t="shared" si="4"/>
        <v>2774.7099999999996</v>
      </c>
      <c r="L62" s="138" t="s">
        <v>380</v>
      </c>
      <c r="M62" s="174" t="s">
        <v>453</v>
      </c>
    </row>
    <row r="63" spans="2:13" s="96" customFormat="1" x14ac:dyDescent="0.2">
      <c r="B63" s="91"/>
      <c r="C63" s="92"/>
      <c r="D63" s="92"/>
      <c r="E63" s="93"/>
      <c r="F63" s="94"/>
      <c r="G63" s="94"/>
      <c r="H63" s="95">
        <f>SUM(H58:H62)</f>
        <v>9986.48</v>
      </c>
      <c r="I63" s="87">
        <f>SUM(I58:I62)</f>
        <v>6074.1</v>
      </c>
      <c r="J63" s="88"/>
      <c r="K63" s="142">
        <f t="shared" si="4"/>
        <v>3912.3799999999992</v>
      </c>
    </row>
    <row r="64" spans="2:13" s="127" customFormat="1" x14ac:dyDescent="0.2">
      <c r="B64" s="128"/>
      <c r="C64" s="129"/>
      <c r="D64" s="129"/>
      <c r="E64" s="130"/>
      <c r="F64" s="131"/>
      <c r="G64" s="131"/>
      <c r="H64" s="132"/>
      <c r="I64" s="125"/>
      <c r="J64" s="126"/>
      <c r="K64" s="126"/>
    </row>
    <row r="65" spans="2:13" s="81" customFormat="1" x14ac:dyDescent="0.2">
      <c r="B65" s="104"/>
      <c r="C65" s="4" t="s">
        <v>7</v>
      </c>
      <c r="D65" s="4" t="s">
        <v>24</v>
      </c>
      <c r="E65" s="11" t="s">
        <v>8</v>
      </c>
      <c r="F65" s="105" t="s">
        <v>9</v>
      </c>
      <c r="G65" s="8"/>
      <c r="H65" s="106" t="s">
        <v>358</v>
      </c>
      <c r="I65" s="107" t="s">
        <v>83</v>
      </c>
      <c r="J65" s="108" t="s">
        <v>87</v>
      </c>
      <c r="K65" s="108" t="s">
        <v>357</v>
      </c>
    </row>
    <row r="66" spans="2:13" s="33" customFormat="1" x14ac:dyDescent="0.2">
      <c r="B66" s="5" t="s">
        <v>31</v>
      </c>
      <c r="C66" s="6"/>
      <c r="D66" s="6"/>
      <c r="E66" s="12"/>
      <c r="F66" s="7"/>
      <c r="G66" s="7"/>
      <c r="H66" s="51"/>
      <c r="I66" s="51"/>
      <c r="J66" s="52"/>
      <c r="K66" s="52"/>
    </row>
    <row r="67" spans="2:13" s="102" customFormat="1" x14ac:dyDescent="0.2">
      <c r="B67" s="98" t="s">
        <v>32</v>
      </c>
      <c r="C67" s="99">
        <v>1</v>
      </c>
      <c r="D67" s="100">
        <v>186.57</v>
      </c>
      <c r="E67" s="100">
        <v>17.72</v>
      </c>
      <c r="F67" s="101">
        <v>0</v>
      </c>
      <c r="G67" s="101"/>
      <c r="H67" s="101">
        <f t="shared" ref="H67:H76" si="5">C67*D67+E67+F67+G67</f>
        <v>204.29</v>
      </c>
      <c r="I67" s="16">
        <v>408.64</v>
      </c>
      <c r="J67" s="17" t="s">
        <v>369</v>
      </c>
      <c r="K67" s="141">
        <f t="shared" ref="K67:K86" si="6">H67-I67</f>
        <v>-204.35</v>
      </c>
      <c r="L67" s="102" t="s">
        <v>370</v>
      </c>
    </row>
    <row r="68" spans="2:13" s="102" customFormat="1" x14ac:dyDescent="0.2">
      <c r="B68" s="98" t="s">
        <v>33</v>
      </c>
      <c r="C68" s="99">
        <v>2</v>
      </c>
      <c r="D68" s="100">
        <v>29.99</v>
      </c>
      <c r="E68" s="100">
        <v>5.7</v>
      </c>
      <c r="F68" s="101">
        <v>0</v>
      </c>
      <c r="G68" s="101"/>
      <c r="H68" s="101">
        <f t="shared" si="5"/>
        <v>65.679999999999993</v>
      </c>
      <c r="I68" s="16">
        <v>65.680000000000007</v>
      </c>
      <c r="J68" s="17" t="s">
        <v>368</v>
      </c>
      <c r="K68" s="141">
        <f t="shared" si="6"/>
        <v>0</v>
      </c>
      <c r="L68" s="102" t="s">
        <v>370</v>
      </c>
    </row>
    <row r="69" spans="2:13" s="102" customFormat="1" ht="28" x14ac:dyDescent="0.2">
      <c r="B69" s="98" t="s">
        <v>34</v>
      </c>
      <c r="C69" s="99">
        <v>1</v>
      </c>
      <c r="D69" s="100">
        <v>49.4</v>
      </c>
      <c r="E69" s="100">
        <v>9.4</v>
      </c>
      <c r="F69" s="101">
        <v>0</v>
      </c>
      <c r="G69" s="101"/>
      <c r="H69" s="101">
        <f t="shared" si="5"/>
        <v>58.8</v>
      </c>
      <c r="I69" s="16">
        <v>103.96</v>
      </c>
      <c r="J69" s="22" t="s">
        <v>318</v>
      </c>
      <c r="K69" s="141">
        <f t="shared" si="6"/>
        <v>-45.16</v>
      </c>
      <c r="L69" s="102" t="s">
        <v>385</v>
      </c>
    </row>
    <row r="70" spans="2:13" s="102" customFormat="1" x14ac:dyDescent="0.2">
      <c r="B70" s="98" t="s">
        <v>65</v>
      </c>
      <c r="C70" s="99">
        <v>2</v>
      </c>
      <c r="D70" s="100">
        <v>98.99</v>
      </c>
      <c r="E70" s="100">
        <v>18.809999999999999</v>
      </c>
      <c r="F70" s="101">
        <v>0</v>
      </c>
      <c r="G70" s="101"/>
      <c r="H70" s="101">
        <f t="shared" si="5"/>
        <v>216.79</v>
      </c>
      <c r="I70" s="16">
        <v>214.6</v>
      </c>
      <c r="J70" s="17" t="s">
        <v>364</v>
      </c>
      <c r="K70" s="141">
        <f t="shared" si="6"/>
        <v>2.1899999999999977</v>
      </c>
      <c r="L70" s="102" t="s">
        <v>363</v>
      </c>
    </row>
    <row r="71" spans="2:13" s="102" customFormat="1" x14ac:dyDescent="0.2">
      <c r="B71" s="98" t="s">
        <v>35</v>
      </c>
      <c r="C71" s="99">
        <v>1</v>
      </c>
      <c r="D71" s="100">
        <v>400</v>
      </c>
      <c r="E71" s="100">
        <v>38</v>
      </c>
      <c r="F71" s="101">
        <v>0</v>
      </c>
      <c r="G71" s="101"/>
      <c r="H71" s="101">
        <f t="shared" si="5"/>
        <v>438</v>
      </c>
      <c r="I71" s="16">
        <v>520</v>
      </c>
      <c r="J71" s="22" t="s">
        <v>317</v>
      </c>
      <c r="K71" s="141">
        <f t="shared" si="6"/>
        <v>-82</v>
      </c>
    </row>
    <row r="72" spans="2:13" s="102" customFormat="1" x14ac:dyDescent="0.2">
      <c r="B72" s="98" t="s">
        <v>77</v>
      </c>
      <c r="C72" s="99">
        <v>1</v>
      </c>
      <c r="D72" s="100">
        <v>6000</v>
      </c>
      <c r="E72" s="100">
        <v>2000</v>
      </c>
      <c r="F72" s="101">
        <v>0</v>
      </c>
      <c r="G72" s="101"/>
      <c r="H72" s="101">
        <f t="shared" si="5"/>
        <v>8000</v>
      </c>
      <c r="I72" s="18">
        <v>6935</v>
      </c>
      <c r="J72" s="166">
        <v>3467.5</v>
      </c>
      <c r="K72" s="141">
        <f t="shared" si="6"/>
        <v>1065</v>
      </c>
      <c r="L72" s="102" t="s">
        <v>416</v>
      </c>
      <c r="M72" s="187" t="s">
        <v>453</v>
      </c>
    </row>
    <row r="73" spans="2:13" s="102" customFormat="1" x14ac:dyDescent="0.2">
      <c r="B73" s="98" t="s">
        <v>75</v>
      </c>
      <c r="C73" s="99">
        <v>1</v>
      </c>
      <c r="D73" s="100">
        <v>1500</v>
      </c>
      <c r="E73" s="100">
        <v>142.5</v>
      </c>
      <c r="F73" s="101">
        <v>0</v>
      </c>
      <c r="G73" s="101"/>
      <c r="H73" s="171">
        <f t="shared" si="5"/>
        <v>1642.5</v>
      </c>
      <c r="I73" s="168">
        <v>2622.8</v>
      </c>
      <c r="J73" s="169" t="s">
        <v>317</v>
      </c>
      <c r="K73" s="170">
        <f t="shared" si="6"/>
        <v>-980.30000000000018</v>
      </c>
      <c r="L73" s="172" t="s">
        <v>434</v>
      </c>
    </row>
    <row r="74" spans="2:13" s="102" customFormat="1" x14ac:dyDescent="0.2">
      <c r="B74" s="98" t="s">
        <v>71</v>
      </c>
      <c r="C74" s="99">
        <v>1</v>
      </c>
      <c r="D74" s="100">
        <v>69.98</v>
      </c>
      <c r="E74" s="100">
        <v>6.65</v>
      </c>
      <c r="F74" s="101">
        <v>0</v>
      </c>
      <c r="G74" s="101"/>
      <c r="H74" s="101">
        <f t="shared" si="5"/>
        <v>76.63000000000001</v>
      </c>
      <c r="I74" s="16">
        <v>64.36</v>
      </c>
      <c r="J74" s="17" t="s">
        <v>365</v>
      </c>
      <c r="K74" s="141">
        <f t="shared" si="6"/>
        <v>12.27000000000001</v>
      </c>
      <c r="L74" s="102" t="s">
        <v>363</v>
      </c>
    </row>
    <row r="75" spans="2:13" s="102" customFormat="1" x14ac:dyDescent="0.2">
      <c r="B75" s="98" t="s">
        <v>70</v>
      </c>
      <c r="C75" s="99">
        <v>1</v>
      </c>
      <c r="D75" s="100">
        <v>22.42</v>
      </c>
      <c r="E75" s="100">
        <v>2.13</v>
      </c>
      <c r="F75" s="101">
        <v>0</v>
      </c>
      <c r="G75" s="101"/>
      <c r="H75" s="101">
        <f t="shared" si="5"/>
        <v>24.55</v>
      </c>
      <c r="I75" s="16">
        <v>50.37</v>
      </c>
      <c r="J75" s="17" t="s">
        <v>393</v>
      </c>
      <c r="K75" s="141">
        <f t="shared" si="6"/>
        <v>-25.819999999999997</v>
      </c>
      <c r="L75" s="102" t="s">
        <v>363</v>
      </c>
    </row>
    <row r="76" spans="2:13" s="102" customFormat="1" x14ac:dyDescent="0.2">
      <c r="B76" s="98" t="s">
        <v>76</v>
      </c>
      <c r="C76" s="99">
        <v>1</v>
      </c>
      <c r="D76" s="100">
        <v>269.99</v>
      </c>
      <c r="E76" s="100">
        <v>25.65</v>
      </c>
      <c r="F76" s="101">
        <v>0</v>
      </c>
      <c r="G76" s="101"/>
      <c r="H76" s="101">
        <f t="shared" si="5"/>
        <v>295.64</v>
      </c>
      <c r="I76" s="16">
        <v>29.55</v>
      </c>
      <c r="J76" s="22" t="s">
        <v>375</v>
      </c>
      <c r="K76" s="141">
        <f t="shared" si="6"/>
        <v>266.08999999999997</v>
      </c>
    </row>
    <row r="77" spans="2:13" s="102" customFormat="1" x14ac:dyDescent="0.2">
      <c r="B77" s="98" t="s">
        <v>403</v>
      </c>
      <c r="C77" s="99"/>
      <c r="D77" s="100"/>
      <c r="E77" s="100"/>
      <c r="F77" s="101"/>
      <c r="G77" s="101"/>
      <c r="H77" s="101">
        <v>0</v>
      </c>
      <c r="I77" s="16">
        <v>65.69</v>
      </c>
      <c r="J77" s="22" t="s">
        <v>374</v>
      </c>
      <c r="K77" s="141">
        <f t="shared" si="6"/>
        <v>-65.69</v>
      </c>
      <c r="L77" s="102" t="s">
        <v>370</v>
      </c>
    </row>
    <row r="78" spans="2:13" s="102" customFormat="1" x14ac:dyDescent="0.2">
      <c r="B78" s="98" t="s">
        <v>72</v>
      </c>
      <c r="C78" s="99">
        <v>1</v>
      </c>
      <c r="D78" s="100">
        <v>99.99</v>
      </c>
      <c r="E78" s="100">
        <f>D78*0.095</f>
        <v>9.4990500000000004</v>
      </c>
      <c r="F78" s="101">
        <v>0</v>
      </c>
      <c r="G78" s="101"/>
      <c r="H78" s="101">
        <f t="shared" ref="H78:H85" si="7">C78*D78+E78+F78+G78</f>
        <v>109.48904999999999</v>
      </c>
      <c r="I78" s="16">
        <v>109.49</v>
      </c>
      <c r="J78" s="22" t="s">
        <v>374</v>
      </c>
      <c r="K78" s="141">
        <f t="shared" si="6"/>
        <v>-9.5000000000311502E-4</v>
      </c>
      <c r="L78" s="102" t="s">
        <v>363</v>
      </c>
    </row>
    <row r="79" spans="2:13" s="102" customFormat="1" x14ac:dyDescent="0.2">
      <c r="B79" s="98" t="s">
        <v>36</v>
      </c>
      <c r="C79" s="99">
        <v>1</v>
      </c>
      <c r="D79" s="100">
        <v>74.989999999999995</v>
      </c>
      <c r="E79" s="100">
        <v>7.12</v>
      </c>
      <c r="F79" s="101">
        <v>0</v>
      </c>
      <c r="G79" s="101"/>
      <c r="H79" s="101">
        <f t="shared" si="7"/>
        <v>82.11</v>
      </c>
      <c r="I79" s="16">
        <v>82.11</v>
      </c>
      <c r="J79" s="17" t="s">
        <v>365</v>
      </c>
      <c r="K79" s="141">
        <f t="shared" si="6"/>
        <v>0</v>
      </c>
      <c r="L79" s="102" t="s">
        <v>363</v>
      </c>
    </row>
    <row r="80" spans="2:13" s="102" customFormat="1" x14ac:dyDescent="0.2">
      <c r="B80" s="98" t="s">
        <v>37</v>
      </c>
      <c r="C80" s="99">
        <v>1</v>
      </c>
      <c r="D80" s="100">
        <v>35.03</v>
      </c>
      <c r="E80" s="100">
        <v>3.33</v>
      </c>
      <c r="F80" s="101">
        <v>0</v>
      </c>
      <c r="G80" s="101"/>
      <c r="H80" s="101">
        <f t="shared" si="7"/>
        <v>38.36</v>
      </c>
      <c r="I80" s="16">
        <v>30.63</v>
      </c>
      <c r="J80" s="17" t="s">
        <v>384</v>
      </c>
      <c r="K80" s="141">
        <f t="shared" si="6"/>
        <v>7.73</v>
      </c>
      <c r="L80" s="102" t="s">
        <v>363</v>
      </c>
    </row>
    <row r="81" spans="2:13" s="102" customFormat="1" ht="28" x14ac:dyDescent="0.2">
      <c r="B81" s="98" t="s">
        <v>38</v>
      </c>
      <c r="C81" s="99">
        <v>1</v>
      </c>
      <c r="D81" s="100">
        <v>199.99</v>
      </c>
      <c r="E81" s="100">
        <v>19</v>
      </c>
      <c r="F81" s="101">
        <v>0</v>
      </c>
      <c r="G81" s="101"/>
      <c r="H81" s="101">
        <f t="shared" si="7"/>
        <v>218.99</v>
      </c>
      <c r="I81" s="16">
        <v>141.21</v>
      </c>
      <c r="J81" s="22" t="s">
        <v>381</v>
      </c>
      <c r="K81" s="141">
        <f t="shared" si="6"/>
        <v>77.78</v>
      </c>
    </row>
    <row r="82" spans="2:13" s="102" customFormat="1" x14ac:dyDescent="0.2">
      <c r="B82" s="98" t="s">
        <v>67</v>
      </c>
      <c r="C82" s="99">
        <v>1</v>
      </c>
      <c r="D82" s="100">
        <v>1000</v>
      </c>
      <c r="E82" s="100">
        <v>95</v>
      </c>
      <c r="F82" s="101">
        <v>0</v>
      </c>
      <c r="G82" s="101"/>
      <c r="H82" s="101">
        <f t="shared" si="7"/>
        <v>1095</v>
      </c>
      <c r="I82" s="16">
        <v>364.4</v>
      </c>
      <c r="J82" s="17" t="s">
        <v>372</v>
      </c>
      <c r="K82" s="141">
        <f t="shared" si="6"/>
        <v>730.6</v>
      </c>
      <c r="L82" s="102" t="s">
        <v>370</v>
      </c>
    </row>
    <row r="83" spans="2:13" s="102" customFormat="1" ht="42" x14ac:dyDescent="0.2">
      <c r="B83" s="98" t="s">
        <v>68</v>
      </c>
      <c r="C83" s="99">
        <v>1</v>
      </c>
      <c r="D83" s="100">
        <v>1740</v>
      </c>
      <c r="E83" s="100">
        <v>165.3</v>
      </c>
      <c r="F83" s="101">
        <v>0</v>
      </c>
      <c r="G83" s="101"/>
      <c r="H83" s="101">
        <f t="shared" si="7"/>
        <v>1905.3</v>
      </c>
      <c r="I83" s="16">
        <v>2172.64</v>
      </c>
      <c r="J83" s="22" t="s">
        <v>411</v>
      </c>
      <c r="K83" s="141">
        <f t="shared" si="6"/>
        <v>-267.33999999999992</v>
      </c>
      <c r="L83" s="102" t="s">
        <v>410</v>
      </c>
    </row>
    <row r="84" spans="2:13" s="102" customFormat="1" x14ac:dyDescent="0.2">
      <c r="B84" s="98" t="s">
        <v>39</v>
      </c>
      <c r="C84" s="99">
        <v>1</v>
      </c>
      <c r="D84" s="100">
        <v>1200</v>
      </c>
      <c r="E84" s="100">
        <v>114</v>
      </c>
      <c r="F84" s="101">
        <v>0</v>
      </c>
      <c r="G84" s="101"/>
      <c r="H84" s="101">
        <f t="shared" si="7"/>
        <v>1314</v>
      </c>
      <c r="I84" s="16">
        <v>654.80999999999995</v>
      </c>
      <c r="J84" s="17" t="s">
        <v>373</v>
      </c>
      <c r="K84" s="141">
        <f t="shared" si="6"/>
        <v>659.19</v>
      </c>
      <c r="L84" s="102" t="s">
        <v>363</v>
      </c>
      <c r="M84" s="156"/>
    </row>
    <row r="85" spans="2:13" s="102" customFormat="1" x14ac:dyDescent="0.2">
      <c r="B85" s="98" t="s">
        <v>40</v>
      </c>
      <c r="C85" s="99">
        <v>1</v>
      </c>
      <c r="D85" s="100">
        <v>1609.43</v>
      </c>
      <c r="E85" s="100">
        <v>152.9</v>
      </c>
      <c r="F85" s="101">
        <v>0</v>
      </c>
      <c r="G85" s="101"/>
      <c r="H85" s="101">
        <f t="shared" si="7"/>
        <v>1762.3300000000002</v>
      </c>
      <c r="I85" s="16">
        <v>1398</v>
      </c>
      <c r="J85" s="17" t="s">
        <v>409</v>
      </c>
      <c r="K85" s="141">
        <f t="shared" si="6"/>
        <v>364.33000000000015</v>
      </c>
      <c r="L85" s="102" t="s">
        <v>363</v>
      </c>
    </row>
    <row r="86" spans="2:13" s="89" customFormat="1" x14ac:dyDescent="0.2">
      <c r="B86" s="82"/>
      <c r="C86" s="83"/>
      <c r="D86" s="83"/>
      <c r="E86" s="84"/>
      <c r="F86" s="85"/>
      <c r="G86" s="85"/>
      <c r="H86" s="86">
        <f>SUM(H67:H85)</f>
        <v>17548.459049999998</v>
      </c>
      <c r="I86" s="87">
        <f>SUM(I67:I85)</f>
        <v>16033.939999999999</v>
      </c>
      <c r="J86" s="90"/>
      <c r="K86" s="142">
        <f t="shared" si="6"/>
        <v>1514.519049999999</v>
      </c>
    </row>
    <row r="87" spans="2:13" s="42" customFormat="1" x14ac:dyDescent="0.2">
      <c r="B87" s="50"/>
      <c r="C87" s="44"/>
      <c r="D87" s="44"/>
      <c r="E87" s="45"/>
      <c r="F87" s="46"/>
      <c r="G87" s="46"/>
      <c r="H87" s="43"/>
      <c r="I87" s="146"/>
      <c r="J87" s="147"/>
      <c r="K87" s="147"/>
    </row>
    <row r="88" spans="2:13" s="81" customFormat="1" x14ac:dyDescent="0.2">
      <c r="B88" s="104"/>
      <c r="C88" s="4" t="s">
        <v>7</v>
      </c>
      <c r="D88" s="4" t="s">
        <v>24</v>
      </c>
      <c r="E88" s="11" t="s">
        <v>8</v>
      </c>
      <c r="F88" s="105" t="s">
        <v>9</v>
      </c>
      <c r="G88" s="8"/>
      <c r="H88" s="106" t="s">
        <v>358</v>
      </c>
      <c r="I88" s="107" t="s">
        <v>83</v>
      </c>
      <c r="J88" s="108" t="s">
        <v>87</v>
      </c>
      <c r="K88" s="108" t="s">
        <v>357</v>
      </c>
    </row>
    <row r="89" spans="2:13" s="33" customFormat="1" x14ac:dyDescent="0.2">
      <c r="B89" s="5" t="s">
        <v>41</v>
      </c>
      <c r="C89" s="6"/>
      <c r="D89" s="6"/>
      <c r="E89" s="12"/>
      <c r="F89" s="7"/>
      <c r="G89" s="7"/>
      <c r="H89" s="34"/>
      <c r="I89" s="34"/>
      <c r="J89" s="35"/>
      <c r="K89" s="35"/>
    </row>
    <row r="90" spans="2:13" s="42" customFormat="1" x14ac:dyDescent="0.2">
      <c r="B90" s="112" t="s">
        <v>82</v>
      </c>
      <c r="C90" s="113">
        <v>1</v>
      </c>
      <c r="D90" s="75">
        <v>897</v>
      </c>
      <c r="E90" s="75">
        <v>85.22</v>
      </c>
      <c r="F90" s="16">
        <v>0</v>
      </c>
      <c r="G90" s="16"/>
      <c r="H90" s="16">
        <f>C90*D90+E90+F90+G90</f>
        <v>982.22</v>
      </c>
      <c r="I90" s="16">
        <v>872.72</v>
      </c>
      <c r="J90" s="22">
        <v>45094</v>
      </c>
      <c r="K90" s="141">
        <f t="shared" ref="K90:K95" si="8">H90-I90</f>
        <v>109.5</v>
      </c>
    </row>
    <row r="91" spans="2:13" s="42" customFormat="1" x14ac:dyDescent="0.2">
      <c r="B91" s="112" t="s">
        <v>42</v>
      </c>
      <c r="C91" s="113">
        <v>1</v>
      </c>
      <c r="D91" s="75">
        <v>258.45999999999998</v>
      </c>
      <c r="E91" s="75">
        <v>24.55</v>
      </c>
      <c r="F91" s="16">
        <v>0</v>
      </c>
      <c r="G91" s="16"/>
      <c r="H91" s="16">
        <f>C91*D91+E91*F91+G91</f>
        <v>258.45999999999998</v>
      </c>
      <c r="I91" s="16">
        <v>150</v>
      </c>
      <c r="J91" s="22" t="s">
        <v>326</v>
      </c>
      <c r="K91" s="141">
        <f t="shared" si="8"/>
        <v>108.45999999999998</v>
      </c>
    </row>
    <row r="92" spans="2:13" s="42" customFormat="1" x14ac:dyDescent="0.2">
      <c r="B92" s="112" t="s">
        <v>327</v>
      </c>
      <c r="C92" s="113">
        <v>6</v>
      </c>
      <c r="D92" s="75">
        <v>82.99</v>
      </c>
      <c r="E92" s="75">
        <v>47.3</v>
      </c>
      <c r="F92" s="16"/>
      <c r="G92" s="16"/>
      <c r="H92" s="16">
        <f>C92*D92+E92*F92+G92</f>
        <v>497.93999999999994</v>
      </c>
      <c r="I92" s="16">
        <v>0</v>
      </c>
      <c r="J92" s="22" t="s">
        <v>330</v>
      </c>
      <c r="K92" s="141">
        <f t="shared" si="8"/>
        <v>497.93999999999994</v>
      </c>
    </row>
    <row r="93" spans="2:13" s="42" customFormat="1" x14ac:dyDescent="0.2">
      <c r="B93" s="112" t="s">
        <v>328</v>
      </c>
      <c r="C93" s="113">
        <v>1</v>
      </c>
      <c r="D93" s="75">
        <v>136.99</v>
      </c>
      <c r="E93" s="75">
        <v>13.01</v>
      </c>
      <c r="F93" s="16">
        <v>0</v>
      </c>
      <c r="G93" s="16"/>
      <c r="H93" s="16">
        <f>C93*D93+E93*F93+G93</f>
        <v>136.99</v>
      </c>
      <c r="I93" s="16">
        <v>0</v>
      </c>
      <c r="J93" s="22" t="s">
        <v>331</v>
      </c>
      <c r="K93" s="141">
        <f t="shared" si="8"/>
        <v>136.99</v>
      </c>
    </row>
    <row r="94" spans="2:13" s="42" customFormat="1" x14ac:dyDescent="0.2">
      <c r="B94" s="112" t="s">
        <v>28</v>
      </c>
      <c r="C94" s="113">
        <v>1</v>
      </c>
      <c r="D94" s="75">
        <v>39.99</v>
      </c>
      <c r="E94" s="75">
        <v>3.8</v>
      </c>
      <c r="F94" s="16">
        <v>0</v>
      </c>
      <c r="G94" s="16"/>
      <c r="H94" s="16">
        <f>C94*D94+E94*F94+G94</f>
        <v>39.99</v>
      </c>
      <c r="I94" s="16">
        <v>85.4</v>
      </c>
      <c r="J94" s="22"/>
      <c r="K94" s="141">
        <f t="shared" si="8"/>
        <v>-45.410000000000004</v>
      </c>
    </row>
    <row r="95" spans="2:13" s="89" customFormat="1" x14ac:dyDescent="0.2">
      <c r="B95" s="133"/>
      <c r="C95" s="134"/>
      <c r="D95" s="134"/>
      <c r="E95" s="135"/>
      <c r="F95" s="136"/>
      <c r="G95" s="136"/>
      <c r="H95" s="87">
        <f>SUM(H90:H94)</f>
        <v>1915.6</v>
      </c>
      <c r="I95" s="87">
        <f>SUM(I90:I94)</f>
        <v>1108.1200000000001</v>
      </c>
      <c r="J95" s="88"/>
      <c r="K95" s="142">
        <f t="shared" si="8"/>
        <v>807.47999999999979</v>
      </c>
    </row>
    <row r="96" spans="2:13" s="150" customFormat="1" ht="16" x14ac:dyDescent="0.2">
      <c r="B96" s="44"/>
      <c r="C96" s="188"/>
      <c r="D96" s="188"/>
      <c r="E96" s="77"/>
      <c r="F96" s="77"/>
      <c r="G96" s="77"/>
      <c r="H96" s="77"/>
      <c r="I96" s="148"/>
      <c r="J96" s="149"/>
      <c r="K96" s="149"/>
    </row>
    <row r="97" spans="2:15" s="80" customFormat="1" x14ac:dyDescent="0.2">
      <c r="B97" s="3" t="s">
        <v>52</v>
      </c>
      <c r="C97" s="4" t="s">
        <v>62</v>
      </c>
      <c r="D97" s="4" t="s">
        <v>63</v>
      </c>
      <c r="E97" s="11"/>
      <c r="F97" s="4"/>
      <c r="G97" s="4"/>
      <c r="H97" s="106" t="s">
        <v>358</v>
      </c>
      <c r="I97" s="107" t="s">
        <v>83</v>
      </c>
      <c r="J97" s="108" t="s">
        <v>87</v>
      </c>
      <c r="K97" s="108" t="s">
        <v>357</v>
      </c>
    </row>
    <row r="98" spans="2:15" s="33" customFormat="1" x14ac:dyDescent="0.2">
      <c r="B98" s="5" t="s">
        <v>61</v>
      </c>
      <c r="C98" s="6"/>
      <c r="D98" s="6"/>
      <c r="E98" s="12"/>
      <c r="F98" s="7"/>
      <c r="G98" s="7"/>
      <c r="H98" s="51"/>
      <c r="I98" s="51"/>
      <c r="J98" s="52"/>
      <c r="K98" s="145"/>
    </row>
    <row r="99" spans="2:15" s="42" customFormat="1" ht="28" x14ac:dyDescent="0.2">
      <c r="B99" s="50" t="s">
        <v>53</v>
      </c>
      <c r="C99" s="76">
        <v>3500</v>
      </c>
      <c r="D99" s="76">
        <v>3500</v>
      </c>
      <c r="E99" s="76"/>
      <c r="F99" s="39"/>
      <c r="G99" s="39"/>
      <c r="H99" s="39">
        <f t="shared" ref="H99:H106" si="9">C99+D99+E99+F99+G99</f>
        <v>7000</v>
      </c>
      <c r="I99" s="16">
        <v>5567.18</v>
      </c>
      <c r="J99" s="103" t="s">
        <v>312</v>
      </c>
      <c r="K99" s="151">
        <f t="shared" ref="K99:K108" si="10">H99-I99</f>
        <v>1432.8199999999997</v>
      </c>
      <c r="L99" s="27" t="s">
        <v>417</v>
      </c>
    </row>
    <row r="100" spans="2:15" s="42" customFormat="1" ht="32" x14ac:dyDescent="0.2">
      <c r="B100" s="50" t="s">
        <v>56</v>
      </c>
      <c r="C100" s="76">
        <v>1700</v>
      </c>
      <c r="D100" s="76">
        <v>4500</v>
      </c>
      <c r="E100" s="76"/>
      <c r="F100" s="39"/>
      <c r="G100" s="39"/>
      <c r="H100" s="39">
        <f t="shared" si="9"/>
        <v>6200</v>
      </c>
      <c r="I100" s="16">
        <v>6487.81</v>
      </c>
      <c r="J100" s="103" t="s">
        <v>422</v>
      </c>
      <c r="K100" s="151">
        <f t="shared" si="10"/>
        <v>-287.8100000000004</v>
      </c>
      <c r="L100" s="138" t="s">
        <v>421</v>
      </c>
      <c r="M100" s="182" t="s">
        <v>445</v>
      </c>
    </row>
    <row r="101" spans="2:15" s="42" customFormat="1" ht="42" x14ac:dyDescent="0.2">
      <c r="B101" s="50" t="s">
        <v>54</v>
      </c>
      <c r="C101" s="76">
        <v>2525</v>
      </c>
      <c r="D101" s="76">
        <v>915</v>
      </c>
      <c r="E101" s="76"/>
      <c r="F101" s="39"/>
      <c r="G101" s="39"/>
      <c r="H101" s="39">
        <f t="shared" si="9"/>
        <v>3440</v>
      </c>
      <c r="I101" s="16">
        <v>714.98</v>
      </c>
      <c r="J101" s="103" t="s">
        <v>431</v>
      </c>
      <c r="K101" s="151">
        <f t="shared" si="10"/>
        <v>2725.02</v>
      </c>
      <c r="L101" s="138" t="s">
        <v>427</v>
      </c>
      <c r="M101" s="183" t="s">
        <v>447</v>
      </c>
    </row>
    <row r="102" spans="2:15" s="42" customFormat="1" ht="16" x14ac:dyDescent="0.2">
      <c r="B102" s="50" t="s">
        <v>55</v>
      </c>
      <c r="C102" s="76">
        <v>1650</v>
      </c>
      <c r="D102" s="76">
        <v>550</v>
      </c>
      <c r="E102" s="76"/>
      <c r="F102" s="39"/>
      <c r="G102" s="39"/>
      <c r="H102" s="39">
        <f t="shared" si="9"/>
        <v>2200</v>
      </c>
      <c r="I102" s="16">
        <v>1356.13</v>
      </c>
      <c r="J102" s="103" t="s">
        <v>423</v>
      </c>
      <c r="K102" s="151">
        <f t="shared" si="10"/>
        <v>843.86999999999989</v>
      </c>
      <c r="L102" s="138" t="s">
        <v>424</v>
      </c>
      <c r="M102" s="184" t="s">
        <v>448</v>
      </c>
    </row>
    <row r="103" spans="2:15" s="42" customFormat="1" ht="32" x14ac:dyDescent="0.2">
      <c r="B103" s="50" t="s">
        <v>57</v>
      </c>
      <c r="C103" s="76">
        <v>6000</v>
      </c>
      <c r="D103" s="76">
        <v>6750</v>
      </c>
      <c r="E103" s="76"/>
      <c r="F103" s="39"/>
      <c r="G103" s="39"/>
      <c r="H103" s="39">
        <f t="shared" si="9"/>
        <v>12750</v>
      </c>
      <c r="I103" s="16">
        <v>14109.38</v>
      </c>
      <c r="J103" s="103" t="s">
        <v>425</v>
      </c>
      <c r="K103" s="151">
        <f t="shared" si="10"/>
        <v>-1359.3799999999992</v>
      </c>
      <c r="L103" s="138" t="s">
        <v>426</v>
      </c>
      <c r="M103" s="182" t="s">
        <v>446</v>
      </c>
      <c r="N103" s="2"/>
      <c r="O103" s="2"/>
    </row>
    <row r="104" spans="2:15" s="42" customFormat="1" ht="64" x14ac:dyDescent="0.2">
      <c r="B104" s="50" t="s">
        <v>58</v>
      </c>
      <c r="C104" s="76">
        <v>3000</v>
      </c>
      <c r="D104" s="76">
        <v>3000</v>
      </c>
      <c r="E104" s="76"/>
      <c r="F104" s="39"/>
      <c r="G104" s="39"/>
      <c r="H104" s="39">
        <f t="shared" si="9"/>
        <v>6000</v>
      </c>
      <c r="I104" s="16">
        <v>12492.4</v>
      </c>
      <c r="J104" s="103" t="s">
        <v>428</v>
      </c>
      <c r="K104" s="151">
        <f t="shared" si="10"/>
        <v>-6492.4</v>
      </c>
      <c r="L104" s="138" t="s">
        <v>440</v>
      </c>
      <c r="M104" s="182" t="s">
        <v>449</v>
      </c>
    </row>
    <row r="105" spans="2:15" s="42" customFormat="1" ht="32" x14ac:dyDescent="0.2">
      <c r="B105" s="50" t="s">
        <v>59</v>
      </c>
      <c r="C105" s="76">
        <v>1400</v>
      </c>
      <c r="D105" s="76">
        <v>980</v>
      </c>
      <c r="E105" s="76"/>
      <c r="F105" s="39"/>
      <c r="G105" s="39"/>
      <c r="H105" s="39">
        <f t="shared" si="9"/>
        <v>2380</v>
      </c>
      <c r="I105" s="16">
        <v>986.59</v>
      </c>
      <c r="J105" s="103" t="s">
        <v>429</v>
      </c>
      <c r="K105" s="151">
        <f t="shared" si="10"/>
        <v>1393.4099999999999</v>
      </c>
      <c r="L105" s="138" t="s">
        <v>430</v>
      </c>
      <c r="M105" s="182" t="s">
        <v>451</v>
      </c>
    </row>
    <row r="106" spans="2:15" s="42" customFormat="1" ht="56" x14ac:dyDescent="0.2">
      <c r="B106" s="50" t="s">
        <v>60</v>
      </c>
      <c r="C106" s="76">
        <v>180</v>
      </c>
      <c r="D106" s="76">
        <v>600</v>
      </c>
      <c r="E106" s="76"/>
      <c r="F106" s="39"/>
      <c r="G106" s="39"/>
      <c r="H106" s="39">
        <f t="shared" si="9"/>
        <v>780</v>
      </c>
      <c r="I106" s="16">
        <v>1532.51</v>
      </c>
      <c r="J106" s="103" t="s">
        <v>432</v>
      </c>
      <c r="K106" s="151">
        <f t="shared" si="10"/>
        <v>-752.51</v>
      </c>
      <c r="L106" s="138" t="s">
        <v>433</v>
      </c>
      <c r="M106" s="182" t="s">
        <v>450</v>
      </c>
    </row>
    <row r="107" spans="2:15" s="42" customFormat="1" x14ac:dyDescent="0.2">
      <c r="B107" s="50" t="s">
        <v>311</v>
      </c>
      <c r="C107" s="76"/>
      <c r="D107" s="76"/>
      <c r="E107" s="76"/>
      <c r="F107" s="39"/>
      <c r="G107" s="39"/>
      <c r="H107" s="39">
        <v>4075</v>
      </c>
      <c r="I107" s="16">
        <v>3100</v>
      </c>
      <c r="J107" s="103" t="s">
        <v>310</v>
      </c>
      <c r="K107" s="151">
        <f t="shared" si="10"/>
        <v>975</v>
      </c>
      <c r="L107" s="27" t="s">
        <v>414</v>
      </c>
    </row>
    <row r="108" spans="2:15" s="89" customFormat="1" x14ac:dyDescent="0.2">
      <c r="B108" s="82"/>
      <c r="C108" s="84"/>
      <c r="D108" s="84"/>
      <c r="E108" s="84"/>
      <c r="F108" s="86"/>
      <c r="G108" s="86"/>
      <c r="H108" s="86">
        <f>SUM(H99:H107)</f>
        <v>44825</v>
      </c>
      <c r="I108" s="87">
        <f>SUM(I99:I107)</f>
        <v>46346.98</v>
      </c>
      <c r="J108" s="137"/>
      <c r="K108" s="152">
        <f t="shared" si="10"/>
        <v>-1521.9800000000032</v>
      </c>
    </row>
    <row r="109" spans="2:15" x14ac:dyDescent="0.2">
      <c r="B109" s="47"/>
      <c r="C109" s="153"/>
      <c r="D109" s="153"/>
      <c r="E109" s="153"/>
      <c r="F109" s="154"/>
      <c r="G109" s="154"/>
      <c r="H109" s="154"/>
      <c r="I109" s="21"/>
      <c r="J109" s="24"/>
      <c r="K109" s="155"/>
    </row>
    <row r="110" spans="2:15" s="33" customFormat="1" x14ac:dyDescent="0.2">
      <c r="B110" s="5" t="s">
        <v>78</v>
      </c>
      <c r="C110" s="6"/>
      <c r="D110" s="6"/>
      <c r="E110" s="12"/>
      <c r="F110" s="7"/>
      <c r="G110" s="7"/>
      <c r="H110" s="51"/>
      <c r="I110" s="144"/>
      <c r="J110" s="145"/>
      <c r="K110" s="52"/>
    </row>
    <row r="111" spans="2:15" s="42" customFormat="1" ht="28" x14ac:dyDescent="0.2">
      <c r="B111" s="50" t="s">
        <v>79</v>
      </c>
      <c r="C111" s="97">
        <v>4</v>
      </c>
      <c r="D111" s="76">
        <v>250</v>
      </c>
      <c r="E111" s="76"/>
      <c r="F111" s="39"/>
      <c r="G111" s="39"/>
      <c r="H111" s="39">
        <f>C111*D111</f>
        <v>1000</v>
      </c>
      <c r="I111" s="16">
        <v>1643.81</v>
      </c>
      <c r="J111" s="103" t="s">
        <v>316</v>
      </c>
      <c r="K111" s="151">
        <f t="shared" ref="K111:K116" si="11">H111-I111</f>
        <v>-643.80999999999995</v>
      </c>
      <c r="L111" s="42" t="s">
        <v>336</v>
      </c>
    </row>
    <row r="112" spans="2:15" s="42" customFormat="1" x14ac:dyDescent="0.2">
      <c r="B112" s="50" t="s">
        <v>60</v>
      </c>
      <c r="C112" s="97">
        <v>4</v>
      </c>
      <c r="D112" s="76">
        <v>200</v>
      </c>
      <c r="E112" s="76"/>
      <c r="F112" s="39"/>
      <c r="G112" s="39"/>
      <c r="H112" s="39">
        <f>C112*D112</f>
        <v>800</v>
      </c>
      <c r="I112" s="16">
        <v>1950.73</v>
      </c>
      <c r="J112" s="103" t="s">
        <v>313</v>
      </c>
      <c r="K112" s="151">
        <f t="shared" si="11"/>
        <v>-1150.73</v>
      </c>
      <c r="L112" s="42" t="s">
        <v>336</v>
      </c>
    </row>
    <row r="113" spans="2:12" s="42" customFormat="1" ht="28" x14ac:dyDescent="0.2">
      <c r="B113" s="50" t="s">
        <v>80</v>
      </c>
      <c r="C113" s="97">
        <v>4</v>
      </c>
      <c r="D113" s="76">
        <v>150</v>
      </c>
      <c r="E113" s="76"/>
      <c r="F113" s="39"/>
      <c r="G113" s="39"/>
      <c r="H113" s="39">
        <f>C113*D113</f>
        <v>600</v>
      </c>
      <c r="I113" s="16">
        <v>411.81</v>
      </c>
      <c r="J113" s="103" t="s">
        <v>314</v>
      </c>
      <c r="K113" s="151">
        <f t="shared" si="11"/>
        <v>188.19</v>
      </c>
      <c r="L113" s="42" t="s">
        <v>336</v>
      </c>
    </row>
    <row r="114" spans="2:12" s="42" customFormat="1" ht="29" customHeight="1" x14ac:dyDescent="0.2">
      <c r="B114" s="50" t="s">
        <v>81</v>
      </c>
      <c r="C114" s="97">
        <v>4</v>
      </c>
      <c r="D114" s="76">
        <v>85</v>
      </c>
      <c r="E114" s="76"/>
      <c r="F114" s="39"/>
      <c r="G114" s="39"/>
      <c r="H114" s="39">
        <f>C114*D114</f>
        <v>340</v>
      </c>
      <c r="I114" s="16">
        <v>938.52</v>
      </c>
      <c r="J114" s="103" t="s">
        <v>315</v>
      </c>
      <c r="K114" s="151">
        <f t="shared" si="11"/>
        <v>-598.52</v>
      </c>
      <c r="L114" s="27" t="s">
        <v>336</v>
      </c>
    </row>
    <row r="115" spans="2:12" s="89" customFormat="1" x14ac:dyDescent="0.2">
      <c r="B115" s="82"/>
      <c r="C115" s="84"/>
      <c r="D115" s="84"/>
      <c r="E115" s="84"/>
      <c r="F115" s="86"/>
      <c r="G115" s="86"/>
      <c r="H115" s="86">
        <f>SUM(H111:H114)</f>
        <v>2740</v>
      </c>
      <c r="I115" s="87">
        <f>SUM(I111:I114)</f>
        <v>4944.87</v>
      </c>
      <c r="J115" s="137"/>
      <c r="K115" s="152">
        <f t="shared" si="11"/>
        <v>-2204.87</v>
      </c>
    </row>
    <row r="116" spans="2:12" s="57" customFormat="1" x14ac:dyDescent="0.2">
      <c r="B116" s="3" t="s">
        <v>14</v>
      </c>
      <c r="C116" s="4"/>
      <c r="D116" s="4"/>
      <c r="E116" s="11"/>
      <c r="F116" s="8"/>
      <c r="G116" s="9"/>
      <c r="H116" s="10">
        <f>SUM(H13,H27,H46,H54,H63,H86,H95,H108,H115)</f>
        <v>319377.80904999998</v>
      </c>
      <c r="I116" s="18">
        <f>SUM(I13,I27,I46,I54,I63,I86,I95,I108,I115)</f>
        <v>318842.12999999995</v>
      </c>
      <c r="J116" s="25"/>
      <c r="K116" s="173">
        <f t="shared" si="11"/>
        <v>535.6790500000352</v>
      </c>
    </row>
    <row r="125" spans="2:12" x14ac:dyDescent="0.2">
      <c r="D125" s="59"/>
      <c r="F125" s="60"/>
    </row>
    <row r="126" spans="2:12" x14ac:dyDescent="0.2">
      <c r="C126" s="59"/>
      <c r="D126" s="59"/>
      <c r="F126" s="60"/>
      <c r="G126" s="61"/>
    </row>
    <row r="137" spans="3:11" x14ac:dyDescent="0.2">
      <c r="C137" s="59"/>
      <c r="D137" s="59"/>
      <c r="F137" s="60"/>
    </row>
    <row r="139" spans="3:11" x14ac:dyDescent="0.2">
      <c r="C139" s="59"/>
      <c r="D139" s="59"/>
      <c r="F139" s="60"/>
      <c r="G139" s="61"/>
      <c r="H139" s="14"/>
    </row>
    <row r="141" spans="3:11" s="64" customFormat="1" x14ac:dyDescent="0.2">
      <c r="J141" s="65"/>
      <c r="K141" s="65"/>
    </row>
    <row r="157" spans="3:8" x14ac:dyDescent="0.2">
      <c r="H157" s="163"/>
    </row>
    <row r="158" spans="3:8" x14ac:dyDescent="0.2">
      <c r="C158" s="59"/>
      <c r="D158" s="59"/>
      <c r="F158" s="60"/>
    </row>
    <row r="159" spans="3:8" x14ac:dyDescent="0.2">
      <c r="C159" s="59"/>
      <c r="D159" s="59"/>
      <c r="F159" s="60"/>
    </row>
    <row r="252" spans="3:6" x14ac:dyDescent="0.2">
      <c r="C252" s="59"/>
      <c r="D252" s="59"/>
      <c r="F252" s="60"/>
    </row>
    <row r="253" spans="3:6" x14ac:dyDescent="0.2">
      <c r="C253" s="59"/>
      <c r="D253" s="59"/>
      <c r="F253" s="60"/>
    </row>
    <row r="254" spans="3:6" x14ac:dyDescent="0.2">
      <c r="C254" s="59"/>
      <c r="D254" s="59"/>
      <c r="F254" s="60"/>
    </row>
    <row r="255" spans="3:6" x14ac:dyDescent="0.2">
      <c r="C255" s="59"/>
      <c r="D255" s="59"/>
      <c r="F255" s="60"/>
    </row>
    <row r="256" spans="3:6" x14ac:dyDescent="0.2">
      <c r="C256" s="59"/>
      <c r="D256" s="59"/>
      <c r="F256" s="60"/>
    </row>
    <row r="257" spans="3:6" x14ac:dyDescent="0.2">
      <c r="C257" s="59"/>
      <c r="D257" s="59"/>
      <c r="F257" s="60"/>
    </row>
    <row r="258" spans="3:6" x14ac:dyDescent="0.2">
      <c r="C258" s="59"/>
      <c r="D258" s="59"/>
      <c r="F258" s="60"/>
    </row>
    <row r="259" spans="3:6" x14ac:dyDescent="0.2">
      <c r="C259" s="59"/>
      <c r="D259" s="59"/>
      <c r="F259" s="60"/>
    </row>
    <row r="260" spans="3:6" x14ac:dyDescent="0.2">
      <c r="C260" s="59"/>
      <c r="D260" s="59"/>
      <c r="F260" s="60"/>
    </row>
    <row r="261" spans="3:6" x14ac:dyDescent="0.2">
      <c r="C261" s="59"/>
      <c r="D261" s="59"/>
      <c r="F261" s="60"/>
    </row>
    <row r="262" spans="3:6" x14ac:dyDescent="0.2">
      <c r="C262" s="59"/>
      <c r="D262" s="59"/>
      <c r="F262" s="60"/>
    </row>
    <row r="263" spans="3:6" x14ac:dyDescent="0.2">
      <c r="C263" s="59"/>
      <c r="D263" s="59"/>
      <c r="F263" s="60"/>
    </row>
    <row r="264" spans="3:6" x14ac:dyDescent="0.2">
      <c r="C264" s="59"/>
      <c r="D264" s="59"/>
      <c r="F264" s="60"/>
    </row>
    <row r="265" spans="3:6" x14ac:dyDescent="0.2">
      <c r="C265" s="59"/>
      <c r="D265" s="59"/>
      <c r="F265" s="60"/>
    </row>
    <row r="266" spans="3:6" x14ac:dyDescent="0.2">
      <c r="C266" s="59"/>
      <c r="D266" s="59"/>
      <c r="F266" s="60"/>
    </row>
    <row r="267" spans="3:6" x14ac:dyDescent="0.2">
      <c r="C267" s="59"/>
      <c r="D267" s="59"/>
      <c r="F267" s="60"/>
    </row>
    <row r="268" spans="3:6" x14ac:dyDescent="0.2">
      <c r="C268" s="59"/>
      <c r="D268" s="59"/>
      <c r="F268" s="60"/>
    </row>
    <row r="269" spans="3:6" x14ac:dyDescent="0.2">
      <c r="C269" s="59"/>
      <c r="D269" s="59"/>
      <c r="F269" s="60"/>
    </row>
    <row r="270" spans="3:6" x14ac:dyDescent="0.2">
      <c r="C270" s="59"/>
      <c r="D270" s="59"/>
      <c r="F270" s="60"/>
    </row>
    <row r="271" spans="3:6" x14ac:dyDescent="0.2">
      <c r="C271" s="59"/>
      <c r="D271" s="59"/>
      <c r="F271" s="60"/>
    </row>
    <row r="272" spans="3:6" x14ac:dyDescent="0.2">
      <c r="C272" s="59"/>
      <c r="D272" s="59"/>
      <c r="F272" s="60"/>
    </row>
    <row r="273" spans="3:6" x14ac:dyDescent="0.2">
      <c r="C273" s="59"/>
      <c r="D273" s="59"/>
      <c r="F273" s="60"/>
    </row>
    <row r="274" spans="3:6" x14ac:dyDescent="0.2">
      <c r="C274" s="59"/>
      <c r="D274" s="59"/>
      <c r="F274" s="60"/>
    </row>
    <row r="275" spans="3:6" x14ac:dyDescent="0.2">
      <c r="C275" s="59"/>
      <c r="D275" s="59"/>
      <c r="F275" s="60"/>
    </row>
    <row r="276" spans="3:6" x14ac:dyDescent="0.2">
      <c r="C276" s="59"/>
      <c r="D276" s="59"/>
      <c r="F276" s="60"/>
    </row>
    <row r="277" spans="3:6" x14ac:dyDescent="0.2">
      <c r="C277" s="59"/>
      <c r="D277" s="59"/>
      <c r="F277" s="60"/>
    </row>
    <row r="278" spans="3:6" x14ac:dyDescent="0.2">
      <c r="C278" s="59"/>
      <c r="D278" s="59"/>
      <c r="F278" s="60"/>
    </row>
    <row r="279" spans="3:6" x14ac:dyDescent="0.2">
      <c r="C279" s="59"/>
      <c r="D279" s="59"/>
      <c r="F279" s="60"/>
    </row>
    <row r="280" spans="3:6" x14ac:dyDescent="0.2">
      <c r="C280" s="59"/>
      <c r="D280" s="59"/>
      <c r="F280" s="60"/>
    </row>
    <row r="281" spans="3:6" x14ac:dyDescent="0.2">
      <c r="C281" s="59"/>
      <c r="D281" s="59"/>
      <c r="F281" s="60"/>
    </row>
    <row r="282" spans="3:6" x14ac:dyDescent="0.2">
      <c r="C282" s="59"/>
      <c r="D282" s="59"/>
      <c r="F282" s="60"/>
    </row>
    <row r="283" spans="3:6" x14ac:dyDescent="0.2">
      <c r="C283" s="59"/>
      <c r="D283" s="59"/>
      <c r="F283" s="60"/>
    </row>
    <row r="284" spans="3:6" x14ac:dyDescent="0.2">
      <c r="C284" s="59"/>
      <c r="D284" s="59"/>
      <c r="F284" s="60"/>
    </row>
    <row r="285" spans="3:6" x14ac:dyDescent="0.2">
      <c r="C285" s="59"/>
      <c r="D285" s="59"/>
      <c r="F285" s="60"/>
    </row>
    <row r="286" spans="3:6" x14ac:dyDescent="0.2">
      <c r="C286" s="59"/>
      <c r="D286" s="59"/>
      <c r="F286" s="60"/>
    </row>
    <row r="287" spans="3:6" x14ac:dyDescent="0.2">
      <c r="C287" s="59"/>
      <c r="D287" s="59"/>
      <c r="F287" s="60"/>
    </row>
    <row r="288" spans="3:6" x14ac:dyDescent="0.2">
      <c r="C288" s="59"/>
      <c r="D288" s="59"/>
      <c r="F288" s="60"/>
    </row>
    <row r="289" spans="3:6" x14ac:dyDescent="0.2">
      <c r="C289" s="59"/>
      <c r="D289" s="59"/>
      <c r="F289" s="60"/>
    </row>
    <row r="290" spans="3:6" x14ac:dyDescent="0.2">
      <c r="C290" s="59"/>
      <c r="D290" s="59"/>
      <c r="F290" s="60"/>
    </row>
    <row r="291" spans="3:6" x14ac:dyDescent="0.2">
      <c r="C291" s="59"/>
      <c r="D291" s="59"/>
      <c r="F291" s="60"/>
    </row>
    <row r="292" spans="3:6" x14ac:dyDescent="0.2">
      <c r="C292" s="59"/>
      <c r="D292" s="59"/>
      <c r="F292" s="60"/>
    </row>
    <row r="293" spans="3:6" x14ac:dyDescent="0.2">
      <c r="C293" s="59"/>
      <c r="D293" s="59"/>
      <c r="F293" s="60"/>
    </row>
    <row r="294" spans="3:6" x14ac:dyDescent="0.2">
      <c r="C294" s="59"/>
      <c r="D294" s="59"/>
      <c r="F294" s="60"/>
    </row>
    <row r="295" spans="3:6" x14ac:dyDescent="0.2">
      <c r="C295" s="59"/>
      <c r="D295" s="59"/>
      <c r="F295" s="60"/>
    </row>
    <row r="296" spans="3:6" x14ac:dyDescent="0.2">
      <c r="C296" s="59"/>
      <c r="D296" s="59"/>
      <c r="F296" s="60"/>
    </row>
    <row r="297" spans="3:6" x14ac:dyDescent="0.2">
      <c r="C297" s="59"/>
      <c r="D297" s="59"/>
      <c r="F297" s="60"/>
    </row>
    <row r="298" spans="3:6" x14ac:dyDescent="0.2">
      <c r="C298" s="59"/>
      <c r="D298" s="59"/>
      <c r="F298" s="60"/>
    </row>
    <row r="299" spans="3:6" x14ac:dyDescent="0.2">
      <c r="C299" s="59"/>
      <c r="D299" s="59"/>
      <c r="F299" s="60"/>
    </row>
    <row r="300" spans="3:6" x14ac:dyDescent="0.2">
      <c r="C300" s="59"/>
      <c r="D300" s="59"/>
      <c r="F300" s="60"/>
    </row>
    <row r="301" spans="3:6" x14ac:dyDescent="0.2">
      <c r="C301" s="59"/>
      <c r="D301" s="59"/>
      <c r="F301" s="60"/>
    </row>
    <row r="302" spans="3:6" x14ac:dyDescent="0.2">
      <c r="C302" s="59"/>
      <c r="D302" s="59"/>
      <c r="F302" s="60"/>
    </row>
    <row r="303" spans="3:6" x14ac:dyDescent="0.2">
      <c r="C303" s="59"/>
      <c r="D303" s="59"/>
      <c r="F303" s="60"/>
    </row>
    <row r="304" spans="3:6" x14ac:dyDescent="0.2">
      <c r="C304" s="59"/>
      <c r="D304" s="59"/>
      <c r="F304" s="60"/>
    </row>
    <row r="305" spans="3:6" x14ac:dyDescent="0.2">
      <c r="C305" s="59"/>
      <c r="D305" s="59"/>
      <c r="F305" s="60"/>
    </row>
    <row r="306" spans="3:6" x14ac:dyDescent="0.2">
      <c r="C306" s="59"/>
      <c r="D306" s="59"/>
      <c r="F306" s="60"/>
    </row>
    <row r="307" spans="3:6" x14ac:dyDescent="0.2">
      <c r="C307" s="59"/>
      <c r="D307" s="59"/>
      <c r="F307" s="60"/>
    </row>
    <row r="308" spans="3:6" x14ac:dyDescent="0.2">
      <c r="C308" s="59"/>
      <c r="D308" s="59"/>
      <c r="F308" s="60"/>
    </row>
    <row r="309" spans="3:6" x14ac:dyDescent="0.2">
      <c r="C309" s="59"/>
      <c r="D309" s="59"/>
      <c r="F309" s="60"/>
    </row>
    <row r="310" spans="3:6" x14ac:dyDescent="0.2">
      <c r="C310" s="59"/>
      <c r="D310" s="59"/>
      <c r="F310" s="60"/>
    </row>
    <row r="311" spans="3:6" x14ac:dyDescent="0.2">
      <c r="C311" s="59"/>
      <c r="D311" s="59"/>
      <c r="F311" s="60"/>
    </row>
    <row r="312" spans="3:6" x14ac:dyDescent="0.2">
      <c r="C312" s="59"/>
      <c r="D312" s="59"/>
      <c r="F312" s="60"/>
    </row>
    <row r="313" spans="3:6" x14ac:dyDescent="0.2">
      <c r="C313" s="59"/>
      <c r="D313" s="59"/>
      <c r="F313" s="60"/>
    </row>
    <row r="314" spans="3:6" x14ac:dyDescent="0.2">
      <c r="C314" s="59"/>
      <c r="D314" s="59"/>
      <c r="F314" s="60"/>
    </row>
    <row r="315" spans="3:6" x14ac:dyDescent="0.2">
      <c r="C315" s="59"/>
      <c r="D315" s="59"/>
      <c r="F315" s="60"/>
    </row>
    <row r="316" spans="3:6" x14ac:dyDescent="0.2">
      <c r="C316" s="59"/>
      <c r="D316" s="59"/>
      <c r="F316" s="60"/>
    </row>
    <row r="317" spans="3:6" x14ac:dyDescent="0.2">
      <c r="C317" s="59"/>
      <c r="D317" s="59"/>
      <c r="F317" s="60"/>
    </row>
    <row r="318" spans="3:6" x14ac:dyDescent="0.2">
      <c r="C318" s="59"/>
      <c r="D318" s="59"/>
      <c r="F318" s="60"/>
    </row>
    <row r="319" spans="3:6" x14ac:dyDescent="0.2">
      <c r="C319" s="59"/>
      <c r="D319" s="59"/>
      <c r="F319" s="60"/>
    </row>
    <row r="320" spans="3:6" x14ac:dyDescent="0.2">
      <c r="C320" s="59"/>
      <c r="D320" s="59"/>
      <c r="F320" s="60"/>
    </row>
    <row r="321" spans="3:6" x14ac:dyDescent="0.2">
      <c r="C321" s="59"/>
      <c r="D321" s="59"/>
      <c r="F321" s="60"/>
    </row>
    <row r="322" spans="3:6" x14ac:dyDescent="0.2">
      <c r="C322" s="59"/>
      <c r="D322" s="59"/>
      <c r="F322" s="60"/>
    </row>
    <row r="323" spans="3:6" x14ac:dyDescent="0.2">
      <c r="C323" s="59"/>
      <c r="D323" s="59"/>
      <c r="F323" s="60"/>
    </row>
    <row r="324" spans="3:6" x14ac:dyDescent="0.2">
      <c r="C324" s="59"/>
      <c r="D324" s="59"/>
      <c r="F324" s="60"/>
    </row>
    <row r="325" spans="3:6" x14ac:dyDescent="0.2">
      <c r="C325" s="59"/>
      <c r="D325" s="59"/>
      <c r="F325" s="60"/>
    </row>
    <row r="326" spans="3:6" x14ac:dyDescent="0.2">
      <c r="C326" s="59"/>
      <c r="D326" s="59"/>
      <c r="F326" s="60"/>
    </row>
    <row r="327" spans="3:6" x14ac:dyDescent="0.2">
      <c r="C327" s="59"/>
      <c r="D327" s="59"/>
      <c r="F327" s="60"/>
    </row>
    <row r="328" spans="3:6" x14ac:dyDescent="0.2">
      <c r="C328" s="59"/>
      <c r="D328" s="59"/>
      <c r="F328" s="60"/>
    </row>
    <row r="329" spans="3:6" x14ac:dyDescent="0.2">
      <c r="C329" s="59"/>
      <c r="D329" s="59"/>
      <c r="F329" s="60"/>
    </row>
    <row r="330" spans="3:6" x14ac:dyDescent="0.2">
      <c r="C330" s="59"/>
      <c r="D330" s="59"/>
      <c r="F330" s="60"/>
    </row>
    <row r="331" spans="3:6" x14ac:dyDescent="0.2">
      <c r="C331" s="59"/>
      <c r="D331" s="59"/>
      <c r="F331" s="60"/>
    </row>
    <row r="332" spans="3:6" x14ac:dyDescent="0.2">
      <c r="C332" s="59"/>
      <c r="D332" s="59"/>
      <c r="F332" s="60"/>
    </row>
    <row r="333" spans="3:6" x14ac:dyDescent="0.2">
      <c r="C333" s="59"/>
      <c r="D333" s="59"/>
      <c r="F333" s="60"/>
    </row>
    <row r="334" spans="3:6" x14ac:dyDescent="0.2">
      <c r="C334" s="59"/>
      <c r="D334" s="59"/>
      <c r="F334" s="60"/>
    </row>
    <row r="335" spans="3:6" x14ac:dyDescent="0.2">
      <c r="C335" s="59"/>
      <c r="D335" s="59"/>
      <c r="F335" s="60"/>
    </row>
    <row r="336" spans="3:6" x14ac:dyDescent="0.2">
      <c r="C336" s="59"/>
      <c r="D336" s="59"/>
      <c r="F336" s="60"/>
    </row>
    <row r="337" spans="3:6" x14ac:dyDescent="0.2">
      <c r="C337" s="59"/>
      <c r="D337" s="59"/>
      <c r="F337" s="60"/>
    </row>
    <row r="338" spans="3:6" x14ac:dyDescent="0.2">
      <c r="C338" s="59"/>
      <c r="D338" s="59"/>
      <c r="F338" s="60"/>
    </row>
    <row r="339" spans="3:6" x14ac:dyDescent="0.2">
      <c r="C339" s="59"/>
      <c r="D339" s="59"/>
      <c r="F339" s="60"/>
    </row>
    <row r="340" spans="3:6" x14ac:dyDescent="0.2">
      <c r="C340" s="59"/>
      <c r="D340" s="59"/>
      <c r="F340" s="60"/>
    </row>
    <row r="341" spans="3:6" x14ac:dyDescent="0.2">
      <c r="C341" s="59"/>
      <c r="D341" s="59"/>
      <c r="F341" s="60"/>
    </row>
    <row r="342" spans="3:6" x14ac:dyDescent="0.2">
      <c r="C342" s="59"/>
      <c r="D342" s="59"/>
      <c r="F342" s="60"/>
    </row>
    <row r="343" spans="3:6" x14ac:dyDescent="0.2">
      <c r="C343" s="59"/>
      <c r="D343" s="59"/>
      <c r="F343" s="60"/>
    </row>
    <row r="344" spans="3:6" x14ac:dyDescent="0.2">
      <c r="C344" s="59"/>
      <c r="D344" s="59"/>
      <c r="F344" s="60"/>
    </row>
    <row r="345" spans="3:6" x14ac:dyDescent="0.2">
      <c r="C345" s="59"/>
      <c r="D345" s="59"/>
      <c r="F345" s="60"/>
    </row>
    <row r="346" spans="3:6" x14ac:dyDescent="0.2">
      <c r="C346" s="59"/>
      <c r="D346" s="59"/>
      <c r="F346" s="60"/>
    </row>
    <row r="347" spans="3:6" x14ac:dyDescent="0.2">
      <c r="C347" s="59"/>
      <c r="D347" s="59"/>
      <c r="F347" s="60"/>
    </row>
    <row r="348" spans="3:6" x14ac:dyDescent="0.2">
      <c r="C348" s="59"/>
      <c r="D348" s="59"/>
      <c r="F348" s="60"/>
    </row>
    <row r="349" spans="3:6" x14ac:dyDescent="0.2">
      <c r="C349" s="59"/>
      <c r="D349" s="59"/>
      <c r="F349" s="60"/>
    </row>
    <row r="350" spans="3:6" x14ac:dyDescent="0.2">
      <c r="C350" s="59"/>
      <c r="D350" s="59"/>
      <c r="F350" s="60"/>
    </row>
    <row r="351" spans="3:6" x14ac:dyDescent="0.2">
      <c r="C351" s="59"/>
      <c r="D351" s="59"/>
      <c r="F351" s="60"/>
    </row>
    <row r="352" spans="3:6" x14ac:dyDescent="0.2">
      <c r="C352" s="59"/>
      <c r="D352" s="59"/>
      <c r="F352" s="60"/>
    </row>
    <row r="353" spans="3:6" x14ac:dyDescent="0.2">
      <c r="C353" s="59"/>
      <c r="D353" s="59"/>
      <c r="F353" s="60"/>
    </row>
    <row r="354" spans="3:6" x14ac:dyDescent="0.2">
      <c r="C354" s="59"/>
      <c r="D354" s="59"/>
      <c r="F354" s="60"/>
    </row>
    <row r="355" spans="3:6" x14ac:dyDescent="0.2">
      <c r="C355" s="59"/>
      <c r="D355" s="59"/>
      <c r="F355" s="60"/>
    </row>
    <row r="356" spans="3:6" x14ac:dyDescent="0.2">
      <c r="C356" s="59"/>
      <c r="D356" s="59"/>
      <c r="F356" s="60"/>
    </row>
    <row r="357" spans="3:6" x14ac:dyDescent="0.2">
      <c r="C357" s="59"/>
      <c r="D357" s="59"/>
      <c r="F357" s="60"/>
    </row>
    <row r="358" spans="3:6" x14ac:dyDescent="0.2">
      <c r="C358" s="59"/>
      <c r="D358" s="59"/>
      <c r="F358" s="60"/>
    </row>
    <row r="359" spans="3:6" x14ac:dyDescent="0.2">
      <c r="C359" s="59"/>
      <c r="D359" s="59"/>
      <c r="F359" s="60"/>
    </row>
    <row r="360" spans="3:6" x14ac:dyDescent="0.2">
      <c r="C360" s="59"/>
      <c r="D360" s="59"/>
      <c r="F360" s="60"/>
    </row>
    <row r="361" spans="3:6" x14ac:dyDescent="0.2">
      <c r="C361" s="59"/>
      <c r="D361" s="59"/>
      <c r="F361" s="60"/>
    </row>
    <row r="362" spans="3:6" x14ac:dyDescent="0.2">
      <c r="C362" s="59"/>
      <c r="D362" s="59"/>
      <c r="F362" s="60"/>
    </row>
    <row r="363" spans="3:6" x14ac:dyDescent="0.2">
      <c r="C363" s="59"/>
      <c r="D363" s="59"/>
      <c r="F363" s="60"/>
    </row>
    <row r="364" spans="3:6" x14ac:dyDescent="0.2">
      <c r="C364" s="59"/>
      <c r="D364" s="59"/>
      <c r="F364" s="60"/>
    </row>
    <row r="365" spans="3:6" x14ac:dyDescent="0.2">
      <c r="C365" s="59"/>
      <c r="D365" s="59"/>
      <c r="F365" s="60"/>
    </row>
    <row r="366" spans="3:6" x14ac:dyDescent="0.2">
      <c r="C366" s="59"/>
      <c r="D366" s="59"/>
      <c r="F366" s="60"/>
    </row>
    <row r="367" spans="3:6" x14ac:dyDescent="0.2">
      <c r="C367" s="59"/>
      <c r="D367" s="59"/>
      <c r="F367" s="60"/>
    </row>
    <row r="368" spans="3:6" x14ac:dyDescent="0.2">
      <c r="C368" s="59"/>
      <c r="D368" s="59"/>
      <c r="F368" s="60"/>
    </row>
    <row r="369" spans="3:6" x14ac:dyDescent="0.2">
      <c r="C369" s="59"/>
      <c r="D369" s="59"/>
      <c r="F369" s="60"/>
    </row>
    <row r="370" spans="3:6" x14ac:dyDescent="0.2">
      <c r="C370" s="59"/>
      <c r="D370" s="59"/>
      <c r="F370" s="60"/>
    </row>
    <row r="371" spans="3:6" x14ac:dyDescent="0.2">
      <c r="C371" s="59"/>
      <c r="D371" s="59"/>
      <c r="F371" s="60"/>
    </row>
    <row r="372" spans="3:6" x14ac:dyDescent="0.2">
      <c r="C372" s="59"/>
      <c r="D372" s="59"/>
      <c r="F372" s="60"/>
    </row>
    <row r="373" spans="3:6" x14ac:dyDescent="0.2">
      <c r="C373" s="59"/>
      <c r="D373" s="59"/>
      <c r="F373" s="60"/>
    </row>
    <row r="374" spans="3:6" x14ac:dyDescent="0.2">
      <c r="C374" s="59"/>
      <c r="D374" s="59"/>
      <c r="F374" s="60"/>
    </row>
    <row r="375" spans="3:6" x14ac:dyDescent="0.2">
      <c r="C375" s="59"/>
      <c r="D375" s="59"/>
      <c r="F375" s="60"/>
    </row>
    <row r="376" spans="3:6" x14ac:dyDescent="0.2">
      <c r="C376" s="59"/>
      <c r="D376" s="59"/>
      <c r="F376" s="60"/>
    </row>
    <row r="377" spans="3:6" x14ac:dyDescent="0.2">
      <c r="C377" s="59"/>
      <c r="D377" s="59"/>
      <c r="F377" s="60"/>
    </row>
    <row r="378" spans="3:6" x14ac:dyDescent="0.2">
      <c r="C378" s="59"/>
      <c r="D378" s="59"/>
      <c r="F378" s="60"/>
    </row>
    <row r="379" spans="3:6" x14ac:dyDescent="0.2">
      <c r="C379" s="59"/>
      <c r="D379" s="59"/>
      <c r="F379" s="60"/>
    </row>
    <row r="380" spans="3:6" x14ac:dyDescent="0.2">
      <c r="C380" s="59"/>
      <c r="D380" s="59"/>
      <c r="F380" s="60"/>
    </row>
    <row r="381" spans="3:6" x14ac:dyDescent="0.2">
      <c r="C381" s="59"/>
      <c r="D381" s="59"/>
      <c r="F381" s="60"/>
    </row>
    <row r="382" spans="3:6" x14ac:dyDescent="0.2">
      <c r="C382" s="59"/>
      <c r="D382" s="59"/>
      <c r="F382" s="60"/>
    </row>
    <row r="383" spans="3:6" x14ac:dyDescent="0.2">
      <c r="C383" s="59"/>
      <c r="D383" s="59"/>
      <c r="F383" s="60"/>
    </row>
    <row r="384" spans="3:6" x14ac:dyDescent="0.2">
      <c r="C384" s="59"/>
      <c r="D384" s="59"/>
      <c r="F384" s="60"/>
    </row>
    <row r="385" spans="3:6" x14ac:dyDescent="0.2">
      <c r="C385" s="59"/>
      <c r="D385" s="59"/>
      <c r="F385" s="60"/>
    </row>
    <row r="386" spans="3:6" x14ac:dyDescent="0.2">
      <c r="C386" s="59"/>
      <c r="D386" s="59"/>
      <c r="F386" s="60"/>
    </row>
    <row r="387" spans="3:6" x14ac:dyDescent="0.2">
      <c r="C387" s="59"/>
      <c r="D387" s="59"/>
      <c r="F387" s="60"/>
    </row>
    <row r="388" spans="3:6" x14ac:dyDescent="0.2">
      <c r="C388" s="59"/>
      <c r="D388" s="59"/>
      <c r="F388" s="60"/>
    </row>
    <row r="389" spans="3:6" x14ac:dyDescent="0.2">
      <c r="C389" s="59"/>
      <c r="D389" s="59"/>
      <c r="F389" s="60"/>
    </row>
    <row r="390" spans="3:6" x14ac:dyDescent="0.2">
      <c r="C390" s="59"/>
      <c r="D390" s="59"/>
      <c r="F390" s="60"/>
    </row>
    <row r="391" spans="3:6" x14ac:dyDescent="0.2">
      <c r="C391" s="59"/>
      <c r="D391" s="59"/>
      <c r="F391" s="60"/>
    </row>
    <row r="392" spans="3:6" x14ac:dyDescent="0.2">
      <c r="C392" s="59"/>
      <c r="D392" s="59"/>
      <c r="F392" s="60"/>
    </row>
    <row r="393" spans="3:6" x14ac:dyDescent="0.2">
      <c r="C393" s="59"/>
      <c r="D393" s="59"/>
      <c r="F393" s="60"/>
    </row>
    <row r="394" spans="3:6" x14ac:dyDescent="0.2">
      <c r="C394" s="59"/>
      <c r="D394" s="59"/>
      <c r="F394" s="60"/>
    </row>
    <row r="395" spans="3:6" x14ac:dyDescent="0.2">
      <c r="C395" s="59"/>
      <c r="D395" s="59"/>
      <c r="F395" s="60"/>
    </row>
    <row r="396" spans="3:6" x14ac:dyDescent="0.2">
      <c r="C396" s="59"/>
      <c r="D396" s="59"/>
      <c r="F396" s="60"/>
    </row>
    <row r="397" spans="3:6" x14ac:dyDescent="0.2">
      <c r="C397" s="59"/>
      <c r="D397" s="59"/>
      <c r="F397" s="60"/>
    </row>
    <row r="398" spans="3:6" x14ac:dyDescent="0.2">
      <c r="C398" s="59"/>
      <c r="D398" s="59"/>
      <c r="F398" s="60"/>
    </row>
    <row r="399" spans="3:6" x14ac:dyDescent="0.2">
      <c r="C399" s="59"/>
      <c r="D399" s="59"/>
      <c r="F399" s="60"/>
    </row>
    <row r="400" spans="3:6" x14ac:dyDescent="0.2">
      <c r="C400" s="59"/>
      <c r="D400" s="59"/>
      <c r="F400" s="60"/>
    </row>
    <row r="401" spans="3:6" x14ac:dyDescent="0.2">
      <c r="C401" s="59"/>
      <c r="D401" s="59"/>
      <c r="F401" s="60"/>
    </row>
    <row r="402" spans="3:6" x14ac:dyDescent="0.2">
      <c r="C402" s="59"/>
      <c r="D402" s="59"/>
      <c r="F402" s="60"/>
    </row>
    <row r="403" spans="3:6" x14ac:dyDescent="0.2">
      <c r="C403" s="59"/>
      <c r="D403" s="59"/>
      <c r="F403" s="60"/>
    </row>
    <row r="404" spans="3:6" x14ac:dyDescent="0.2">
      <c r="C404" s="59"/>
      <c r="D404" s="59"/>
      <c r="F404" s="60"/>
    </row>
    <row r="405" spans="3:6" x14ac:dyDescent="0.2">
      <c r="C405" s="59"/>
      <c r="D405" s="59"/>
      <c r="F405" s="60"/>
    </row>
    <row r="406" spans="3:6" x14ac:dyDescent="0.2">
      <c r="C406" s="59"/>
      <c r="D406" s="59"/>
      <c r="F406" s="60"/>
    </row>
    <row r="407" spans="3:6" x14ac:dyDescent="0.2">
      <c r="C407" s="59"/>
      <c r="D407" s="59"/>
      <c r="F407" s="60"/>
    </row>
    <row r="408" spans="3:6" x14ac:dyDescent="0.2">
      <c r="C408" s="59"/>
      <c r="D408" s="59"/>
      <c r="F408" s="60"/>
    </row>
    <row r="409" spans="3:6" x14ac:dyDescent="0.2">
      <c r="C409" s="59"/>
      <c r="D409" s="59"/>
      <c r="F409" s="60"/>
    </row>
    <row r="410" spans="3:6" x14ac:dyDescent="0.2">
      <c r="C410" s="59"/>
      <c r="D410" s="59"/>
      <c r="F410" s="60"/>
    </row>
    <row r="411" spans="3:6" x14ac:dyDescent="0.2">
      <c r="C411" s="59"/>
      <c r="D411" s="59"/>
      <c r="F411" s="60"/>
    </row>
    <row r="412" spans="3:6" x14ac:dyDescent="0.2">
      <c r="C412" s="59"/>
      <c r="D412" s="59"/>
      <c r="F412" s="60"/>
    </row>
    <row r="413" spans="3:6" x14ac:dyDescent="0.2">
      <c r="C413" s="59"/>
      <c r="D413" s="59"/>
      <c r="F413" s="60"/>
    </row>
    <row r="414" spans="3:6" x14ac:dyDescent="0.2">
      <c r="C414" s="59"/>
      <c r="D414" s="59"/>
      <c r="F414" s="60"/>
    </row>
    <row r="415" spans="3:6" x14ac:dyDescent="0.2">
      <c r="C415" s="59"/>
      <c r="D415" s="59"/>
      <c r="F415" s="60"/>
    </row>
    <row r="416" spans="3:6" x14ac:dyDescent="0.2">
      <c r="C416" s="59"/>
      <c r="D416" s="59"/>
      <c r="F416" s="60"/>
    </row>
    <row r="417" spans="3:6" x14ac:dyDescent="0.2">
      <c r="C417" s="59"/>
      <c r="D417" s="59"/>
      <c r="F417" s="60"/>
    </row>
    <row r="418" spans="3:6" x14ac:dyDescent="0.2">
      <c r="C418" s="59"/>
      <c r="D418" s="59"/>
      <c r="F418" s="60"/>
    </row>
    <row r="419" spans="3:6" x14ac:dyDescent="0.2">
      <c r="C419" s="59"/>
      <c r="D419" s="59"/>
      <c r="F419" s="60"/>
    </row>
    <row r="420" spans="3:6" x14ac:dyDescent="0.2">
      <c r="C420" s="59"/>
      <c r="D420" s="59"/>
      <c r="F420" s="60"/>
    </row>
    <row r="421" spans="3:6" x14ac:dyDescent="0.2">
      <c r="C421" s="59"/>
      <c r="D421" s="59"/>
      <c r="F421" s="60"/>
    </row>
    <row r="422" spans="3:6" x14ac:dyDescent="0.2">
      <c r="C422" s="59"/>
      <c r="D422" s="59"/>
      <c r="F422" s="60"/>
    </row>
    <row r="423" spans="3:6" x14ac:dyDescent="0.2">
      <c r="C423" s="59"/>
      <c r="D423" s="59"/>
      <c r="F423" s="60"/>
    </row>
    <row r="424" spans="3:6" x14ac:dyDescent="0.2">
      <c r="C424" s="59"/>
      <c r="D424" s="59"/>
      <c r="F424" s="60"/>
    </row>
    <row r="425" spans="3:6" x14ac:dyDescent="0.2">
      <c r="C425" s="59"/>
      <c r="D425" s="59"/>
      <c r="F425" s="60"/>
    </row>
    <row r="426" spans="3:6" x14ac:dyDescent="0.2">
      <c r="C426" s="59"/>
      <c r="D426" s="59"/>
      <c r="F426" s="60"/>
    </row>
    <row r="427" spans="3:6" x14ac:dyDescent="0.2">
      <c r="C427" s="59"/>
      <c r="D427" s="59"/>
      <c r="F427" s="60"/>
    </row>
    <row r="428" spans="3:6" x14ac:dyDescent="0.2">
      <c r="C428" s="59"/>
      <c r="D428" s="59"/>
      <c r="F428" s="60"/>
    </row>
    <row r="429" spans="3:6" x14ac:dyDescent="0.2">
      <c r="C429" s="59"/>
      <c r="D429" s="59"/>
      <c r="F429" s="60"/>
    </row>
    <row r="430" spans="3:6" x14ac:dyDescent="0.2">
      <c r="C430" s="59"/>
      <c r="D430" s="59"/>
      <c r="F430" s="60"/>
    </row>
    <row r="431" spans="3:6" x14ac:dyDescent="0.2">
      <c r="C431" s="59"/>
      <c r="D431" s="59"/>
      <c r="F431" s="60"/>
    </row>
    <row r="432" spans="3:6" x14ac:dyDescent="0.2">
      <c r="C432" s="59"/>
      <c r="D432" s="59"/>
      <c r="F432" s="60"/>
    </row>
    <row r="433" spans="3:6" x14ac:dyDescent="0.2">
      <c r="C433" s="59"/>
      <c r="D433" s="59"/>
      <c r="F433" s="60"/>
    </row>
    <row r="434" spans="3:6" x14ac:dyDescent="0.2">
      <c r="C434" s="59"/>
      <c r="D434" s="59"/>
      <c r="F434" s="60"/>
    </row>
    <row r="435" spans="3:6" x14ac:dyDescent="0.2">
      <c r="C435" s="59"/>
      <c r="D435" s="59"/>
      <c r="F435" s="60"/>
    </row>
    <row r="436" spans="3:6" x14ac:dyDescent="0.2">
      <c r="C436" s="59"/>
      <c r="D436" s="59"/>
      <c r="F436" s="60"/>
    </row>
    <row r="437" spans="3:6" x14ac:dyDescent="0.2">
      <c r="C437" s="59"/>
      <c r="D437" s="59"/>
      <c r="F437" s="60"/>
    </row>
    <row r="438" spans="3:6" x14ac:dyDescent="0.2">
      <c r="C438" s="59"/>
      <c r="D438" s="59"/>
      <c r="F438" s="60"/>
    </row>
    <row r="439" spans="3:6" x14ac:dyDescent="0.2">
      <c r="C439" s="59"/>
      <c r="D439" s="59"/>
      <c r="F439" s="60"/>
    </row>
    <row r="440" spans="3:6" x14ac:dyDescent="0.2">
      <c r="C440" s="59"/>
      <c r="D440" s="59"/>
      <c r="F440" s="60"/>
    </row>
    <row r="441" spans="3:6" x14ac:dyDescent="0.2">
      <c r="C441" s="59"/>
      <c r="D441" s="59"/>
      <c r="F441" s="60"/>
    </row>
    <row r="442" spans="3:6" x14ac:dyDescent="0.2">
      <c r="C442" s="59"/>
      <c r="D442" s="59"/>
      <c r="F442" s="60"/>
    </row>
    <row r="443" spans="3:6" x14ac:dyDescent="0.2">
      <c r="C443" s="59"/>
      <c r="D443" s="59"/>
      <c r="F443" s="60"/>
    </row>
    <row r="444" spans="3:6" x14ac:dyDescent="0.2">
      <c r="C444" s="59"/>
      <c r="D444" s="59"/>
      <c r="F444" s="60"/>
    </row>
    <row r="445" spans="3:6" x14ac:dyDescent="0.2">
      <c r="C445" s="59"/>
      <c r="D445" s="59"/>
      <c r="F445" s="60"/>
    </row>
  </sheetData>
  <mergeCells count="5">
    <mergeCell ref="C96:D96"/>
    <mergeCell ref="A1:J1"/>
    <mergeCell ref="A2:D2"/>
    <mergeCell ref="C4:D4"/>
    <mergeCell ref="E4:F4"/>
  </mergeCells>
  <phoneticPr fontId="15" type="noConversion"/>
  <pageMargins left="0.7" right="0.7" top="0.75" bottom="0.75" header="0.3" footer="0.3"/>
  <pageSetup scale="5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8576-BEBB-484F-9661-383296D9EE59}">
  <sheetPr codeName="Sheet10"/>
  <dimension ref="A1:G32"/>
  <sheetViews>
    <sheetView workbookViewId="0">
      <selection activeCell="E33" sqref="E33"/>
    </sheetView>
  </sheetViews>
  <sheetFormatPr baseColWidth="10" defaultColWidth="8.83203125" defaultRowHeight="15" x14ac:dyDescent="0.2"/>
  <cols>
    <col min="1" max="1" width="31.83203125" customWidth="1"/>
    <col min="5" max="5" width="10.5" bestFit="1" customWidth="1"/>
    <col min="6" max="6" width="12" customWidth="1"/>
    <col min="7" max="7" width="22.83203125" customWidth="1"/>
  </cols>
  <sheetData>
    <row r="1" spans="1:7" x14ac:dyDescent="0.2">
      <c r="A1" s="64"/>
      <c r="B1" s="64" t="s">
        <v>92</v>
      </c>
      <c r="C1" s="64" t="s">
        <v>90</v>
      </c>
      <c r="D1" s="64" t="s">
        <v>91</v>
      </c>
      <c r="E1" s="64" t="s">
        <v>14</v>
      </c>
      <c r="F1" s="64" t="s">
        <v>329</v>
      </c>
    </row>
    <row r="2" spans="1:7" x14ac:dyDescent="0.2">
      <c r="A2" s="27" t="s">
        <v>158</v>
      </c>
      <c r="B2" s="59">
        <v>12.99</v>
      </c>
      <c r="C2" s="59">
        <f t="shared" ref="C2:C31" si="0">B2*9.513%</f>
        <v>1.2357387</v>
      </c>
      <c r="D2" s="59"/>
      <c r="E2" s="60">
        <f t="shared" ref="E2:E31" si="1">B2+C2+D2</f>
        <v>14.225738700000001</v>
      </c>
      <c r="F2" s="61">
        <v>45112</v>
      </c>
      <c r="G2" s="27" t="s">
        <v>363</v>
      </c>
    </row>
    <row r="3" spans="1:7" x14ac:dyDescent="0.2">
      <c r="A3" s="27" t="s">
        <v>153</v>
      </c>
      <c r="B3" s="59">
        <v>33.869999999999997</v>
      </c>
      <c r="C3" s="59">
        <f t="shared" si="0"/>
        <v>3.2220530999999997</v>
      </c>
      <c r="D3" s="59"/>
      <c r="E3" s="60">
        <f t="shared" si="1"/>
        <v>37.092053099999994</v>
      </c>
      <c r="F3" s="61">
        <v>45087</v>
      </c>
      <c r="G3" s="27" t="s">
        <v>363</v>
      </c>
    </row>
    <row r="4" spans="1:7" x14ac:dyDescent="0.2">
      <c r="A4" s="27" t="s">
        <v>153</v>
      </c>
      <c r="B4" s="59">
        <v>33.869999999999997</v>
      </c>
      <c r="C4" s="59">
        <f t="shared" si="0"/>
        <v>3.2220530999999997</v>
      </c>
      <c r="D4" s="59"/>
      <c r="E4" s="60">
        <f t="shared" si="1"/>
        <v>37.092053099999994</v>
      </c>
      <c r="F4" s="61">
        <v>45087</v>
      </c>
      <c r="G4" s="27" t="s">
        <v>363</v>
      </c>
    </row>
    <row r="5" spans="1:7" x14ac:dyDescent="0.2">
      <c r="A5" s="27" t="s">
        <v>153</v>
      </c>
      <c r="B5" s="59">
        <v>33.869999999999997</v>
      </c>
      <c r="C5" s="59">
        <f t="shared" si="0"/>
        <v>3.2220530999999997</v>
      </c>
      <c r="D5" s="59"/>
      <c r="E5" s="60">
        <f t="shared" si="1"/>
        <v>37.092053099999994</v>
      </c>
      <c r="F5" s="61">
        <v>45087</v>
      </c>
      <c r="G5" s="27" t="s">
        <v>363</v>
      </c>
    </row>
    <row r="6" spans="1:7" x14ac:dyDescent="0.2">
      <c r="A6" s="27" t="s">
        <v>154</v>
      </c>
      <c r="B6" s="59">
        <v>690.56</v>
      </c>
      <c r="C6" s="59">
        <f t="shared" si="0"/>
        <v>65.692972799999993</v>
      </c>
      <c r="D6" s="59"/>
      <c r="E6" s="60">
        <f t="shared" si="1"/>
        <v>756.25297279999995</v>
      </c>
      <c r="F6" s="61">
        <v>45087</v>
      </c>
      <c r="G6" s="27" t="s">
        <v>363</v>
      </c>
    </row>
    <row r="7" spans="1:7" x14ac:dyDescent="0.2">
      <c r="A7" s="27" t="s">
        <v>155</v>
      </c>
      <c r="B7" s="59">
        <v>89.76</v>
      </c>
      <c r="C7" s="59">
        <f t="shared" si="0"/>
        <v>8.5388687999999995</v>
      </c>
      <c r="D7" s="59"/>
      <c r="E7" s="60">
        <f t="shared" si="1"/>
        <v>98.298868800000008</v>
      </c>
      <c r="F7" s="61">
        <v>45087</v>
      </c>
      <c r="G7" s="27" t="s">
        <v>363</v>
      </c>
    </row>
    <row r="8" spans="1:7" x14ac:dyDescent="0.2">
      <c r="A8" s="27" t="s">
        <v>156</v>
      </c>
      <c r="B8" s="59">
        <v>199.6</v>
      </c>
      <c r="C8" s="59">
        <f t="shared" si="0"/>
        <v>18.987947999999999</v>
      </c>
      <c r="D8" s="59"/>
      <c r="E8" s="60">
        <f t="shared" si="1"/>
        <v>218.58794799999998</v>
      </c>
      <c r="F8" s="61">
        <v>45087</v>
      </c>
      <c r="G8" s="27" t="s">
        <v>363</v>
      </c>
    </row>
    <row r="9" spans="1:7" x14ac:dyDescent="0.2">
      <c r="A9" s="27" t="s">
        <v>157</v>
      </c>
      <c r="B9" s="59">
        <v>54.24</v>
      </c>
      <c r="C9" s="59">
        <f t="shared" si="0"/>
        <v>5.1598511999999994</v>
      </c>
      <c r="D9" s="59"/>
      <c r="E9" s="60">
        <f t="shared" si="1"/>
        <v>59.399851200000001</v>
      </c>
      <c r="F9" s="61">
        <v>45087</v>
      </c>
      <c r="G9" s="27" t="s">
        <v>363</v>
      </c>
    </row>
    <row r="10" spans="1:7" x14ac:dyDescent="0.2">
      <c r="A10" s="27" t="s">
        <v>158</v>
      </c>
      <c r="B10" s="59">
        <v>83.34</v>
      </c>
      <c r="C10" s="59">
        <f t="shared" si="0"/>
        <v>7.9281341999999997</v>
      </c>
      <c r="D10" s="59"/>
      <c r="E10" s="60">
        <f t="shared" si="1"/>
        <v>91.268134200000006</v>
      </c>
      <c r="F10" s="61">
        <v>45087</v>
      </c>
      <c r="G10" s="27" t="s">
        <v>363</v>
      </c>
    </row>
    <row r="11" spans="1:7" x14ac:dyDescent="0.2">
      <c r="A11" s="27" t="s">
        <v>159</v>
      </c>
      <c r="B11" s="59">
        <v>24.24</v>
      </c>
      <c r="C11" s="59">
        <f t="shared" si="0"/>
        <v>2.3059511999999995</v>
      </c>
      <c r="D11" s="59"/>
      <c r="E11" s="60">
        <f t="shared" si="1"/>
        <v>26.545951199999998</v>
      </c>
      <c r="F11" s="61">
        <v>45087</v>
      </c>
      <c r="G11" s="27" t="s">
        <v>363</v>
      </c>
    </row>
    <row r="12" spans="1:7" x14ac:dyDescent="0.2">
      <c r="A12" s="27" t="s">
        <v>160</v>
      </c>
      <c r="B12" s="59">
        <v>91.04</v>
      </c>
      <c r="C12" s="59">
        <f t="shared" si="0"/>
        <v>8.6606351999999998</v>
      </c>
      <c r="D12" s="59"/>
      <c r="E12" s="60">
        <f t="shared" si="1"/>
        <v>99.700635200000008</v>
      </c>
      <c r="F12" s="61">
        <v>45087</v>
      </c>
      <c r="G12" s="27" t="s">
        <v>363</v>
      </c>
    </row>
    <row r="13" spans="1:7" x14ac:dyDescent="0.2">
      <c r="A13" s="27" t="s">
        <v>161</v>
      </c>
      <c r="B13" s="59">
        <v>58.38</v>
      </c>
      <c r="C13" s="59">
        <f t="shared" si="0"/>
        <v>5.5536893999999997</v>
      </c>
      <c r="D13" s="59"/>
      <c r="E13" s="60">
        <f t="shared" si="1"/>
        <v>63.933689400000006</v>
      </c>
      <c r="F13" s="61">
        <v>45087</v>
      </c>
      <c r="G13" s="27" t="s">
        <v>363</v>
      </c>
    </row>
    <row r="14" spans="1:7" x14ac:dyDescent="0.2">
      <c r="A14" s="27" t="s">
        <v>162</v>
      </c>
      <c r="B14" s="59">
        <v>57.9</v>
      </c>
      <c r="C14" s="59">
        <f t="shared" si="0"/>
        <v>5.5080269999999993</v>
      </c>
      <c r="D14" s="59"/>
      <c r="E14" s="60">
        <f t="shared" si="1"/>
        <v>63.408026999999997</v>
      </c>
      <c r="F14" s="61">
        <v>45087</v>
      </c>
      <c r="G14" s="27" t="s">
        <v>363</v>
      </c>
    </row>
    <row r="15" spans="1:7" x14ac:dyDescent="0.2">
      <c r="A15" s="27" t="s">
        <v>164</v>
      </c>
      <c r="B15" s="59">
        <v>62.34</v>
      </c>
      <c r="C15" s="59">
        <f t="shared" si="0"/>
        <v>5.9304041999999999</v>
      </c>
      <c r="D15" s="59"/>
      <c r="E15" s="60">
        <f t="shared" si="1"/>
        <v>68.270404200000002</v>
      </c>
      <c r="F15" s="61">
        <v>45087</v>
      </c>
      <c r="G15" s="27" t="s">
        <v>363</v>
      </c>
    </row>
    <row r="16" spans="1:7" x14ac:dyDescent="0.2">
      <c r="A16" s="27" t="s">
        <v>165</v>
      </c>
      <c r="B16" s="59">
        <v>79</v>
      </c>
      <c r="C16" s="59">
        <f t="shared" si="0"/>
        <v>7.5152699999999992</v>
      </c>
      <c r="D16" s="59"/>
      <c r="E16" s="60">
        <f t="shared" si="1"/>
        <v>86.515270000000001</v>
      </c>
      <c r="F16" s="61">
        <v>45087</v>
      </c>
      <c r="G16" s="27" t="s">
        <v>363</v>
      </c>
    </row>
    <row r="17" spans="1:7" x14ac:dyDescent="0.2">
      <c r="A17" s="27" t="s">
        <v>191</v>
      </c>
      <c r="B17" s="59">
        <v>9.98</v>
      </c>
      <c r="C17" s="59">
        <f t="shared" si="0"/>
        <v>0.94939739999999995</v>
      </c>
      <c r="D17" s="59"/>
      <c r="E17" s="60">
        <f t="shared" si="1"/>
        <v>10.929397400000001</v>
      </c>
      <c r="F17" s="61">
        <v>45112</v>
      </c>
      <c r="G17" s="27" t="s">
        <v>363</v>
      </c>
    </row>
    <row r="18" spans="1:7" x14ac:dyDescent="0.2">
      <c r="A18" s="27" t="s">
        <v>192</v>
      </c>
      <c r="B18" s="59">
        <v>9.98</v>
      </c>
      <c r="C18" s="59">
        <f t="shared" si="0"/>
        <v>0.94939739999999995</v>
      </c>
      <c r="D18" s="59"/>
      <c r="E18" s="60">
        <f t="shared" si="1"/>
        <v>10.929397400000001</v>
      </c>
      <c r="F18" s="61">
        <v>45112</v>
      </c>
      <c r="G18" s="27" t="s">
        <v>363</v>
      </c>
    </row>
    <row r="19" spans="1:7" x14ac:dyDescent="0.2">
      <c r="A19" s="27" t="s">
        <v>194</v>
      </c>
      <c r="B19" s="59">
        <v>4.17</v>
      </c>
      <c r="C19" s="59">
        <f t="shared" si="0"/>
        <v>0.39669209999999994</v>
      </c>
      <c r="D19" s="59"/>
      <c r="E19" s="60">
        <f t="shared" si="1"/>
        <v>4.5666921</v>
      </c>
      <c r="F19" s="61">
        <v>45112</v>
      </c>
      <c r="G19" s="27" t="s">
        <v>363</v>
      </c>
    </row>
    <row r="20" spans="1:7" x14ac:dyDescent="0.2">
      <c r="A20" s="27" t="s">
        <v>193</v>
      </c>
      <c r="B20" s="59">
        <v>4.17</v>
      </c>
      <c r="C20" s="59">
        <f t="shared" si="0"/>
        <v>0.39669209999999994</v>
      </c>
      <c r="D20" s="59"/>
      <c r="E20" s="60">
        <f t="shared" si="1"/>
        <v>4.5666921</v>
      </c>
      <c r="F20" s="61">
        <v>45112</v>
      </c>
      <c r="G20" s="27" t="s">
        <v>363</v>
      </c>
    </row>
    <row r="21" spans="1:7" x14ac:dyDescent="0.2">
      <c r="A21" s="27" t="s">
        <v>195</v>
      </c>
      <c r="B21" s="59">
        <v>9.9700000000000006</v>
      </c>
      <c r="C21" s="59">
        <f t="shared" si="0"/>
        <v>0.94844609999999996</v>
      </c>
      <c r="D21" s="59"/>
      <c r="E21" s="60">
        <f t="shared" si="1"/>
        <v>10.918446100000001</v>
      </c>
      <c r="F21" s="61">
        <v>45112</v>
      </c>
      <c r="G21" s="27" t="s">
        <v>363</v>
      </c>
    </row>
    <row r="22" spans="1:7" x14ac:dyDescent="0.2">
      <c r="A22" s="27" t="s">
        <v>163</v>
      </c>
      <c r="B22" s="59">
        <v>16.68</v>
      </c>
      <c r="C22" s="59">
        <f t="shared" si="0"/>
        <v>1.5867683999999997</v>
      </c>
      <c r="D22" s="59"/>
      <c r="E22" s="60">
        <f t="shared" si="1"/>
        <v>18.2667684</v>
      </c>
      <c r="F22" s="61">
        <v>45112</v>
      </c>
      <c r="G22" s="27" t="s">
        <v>363</v>
      </c>
    </row>
    <row r="23" spans="1:7" x14ac:dyDescent="0.2">
      <c r="A23" s="27" t="s">
        <v>191</v>
      </c>
      <c r="B23" s="59">
        <v>9.48</v>
      </c>
      <c r="C23" s="59">
        <f t="shared" si="0"/>
        <v>0.90183239999999998</v>
      </c>
      <c r="D23" s="59"/>
      <c r="E23" s="60">
        <f t="shared" si="1"/>
        <v>10.3818324</v>
      </c>
      <c r="F23" s="61">
        <v>45112</v>
      </c>
      <c r="G23" s="27" t="s">
        <v>363</v>
      </c>
    </row>
    <row r="24" spans="1:7" x14ac:dyDescent="0.2">
      <c r="A24" s="27" t="s">
        <v>191</v>
      </c>
      <c r="B24" s="59">
        <v>9.48</v>
      </c>
      <c r="C24" s="59">
        <f t="shared" si="0"/>
        <v>0.90183239999999998</v>
      </c>
      <c r="D24" s="59"/>
      <c r="E24" s="60">
        <f t="shared" si="1"/>
        <v>10.3818324</v>
      </c>
      <c r="F24" s="61">
        <v>45112</v>
      </c>
      <c r="G24" s="27" t="s">
        <v>363</v>
      </c>
    </row>
    <row r="25" spans="1:7" x14ac:dyDescent="0.2">
      <c r="A25" s="27" t="s">
        <v>196</v>
      </c>
      <c r="B25" s="59">
        <v>9.9700000000000006</v>
      </c>
      <c r="C25" s="59">
        <f t="shared" si="0"/>
        <v>0.94844609999999996</v>
      </c>
      <c r="D25" s="59"/>
      <c r="E25" s="60">
        <f t="shared" si="1"/>
        <v>10.918446100000001</v>
      </c>
      <c r="F25" s="61">
        <v>45112</v>
      </c>
      <c r="G25" s="27" t="s">
        <v>363</v>
      </c>
    </row>
    <row r="26" spans="1:7" x14ac:dyDescent="0.2">
      <c r="A26" s="27" t="s">
        <v>197</v>
      </c>
      <c r="B26" s="59">
        <v>12.99</v>
      </c>
      <c r="C26" s="59">
        <f t="shared" si="0"/>
        <v>1.2357387</v>
      </c>
      <c r="D26" s="59"/>
      <c r="E26" s="60">
        <f t="shared" si="1"/>
        <v>14.225738700000001</v>
      </c>
      <c r="F26" s="61">
        <v>45112</v>
      </c>
      <c r="G26" s="27" t="s">
        <v>363</v>
      </c>
    </row>
    <row r="27" spans="1:7" x14ac:dyDescent="0.2">
      <c r="A27" s="27" t="s">
        <v>192</v>
      </c>
      <c r="B27" s="59">
        <v>9.98</v>
      </c>
      <c r="C27" s="59">
        <f t="shared" si="0"/>
        <v>0.94939739999999995</v>
      </c>
      <c r="D27" s="59"/>
      <c r="E27" s="60">
        <f t="shared" si="1"/>
        <v>10.929397400000001</v>
      </c>
      <c r="F27" s="61">
        <v>45112</v>
      </c>
      <c r="G27" s="27" t="s">
        <v>363</v>
      </c>
    </row>
    <row r="28" spans="1:7" x14ac:dyDescent="0.2">
      <c r="A28" s="27" t="s">
        <v>198</v>
      </c>
      <c r="B28" s="59">
        <v>39.6</v>
      </c>
      <c r="C28" s="59">
        <f t="shared" si="0"/>
        <v>3.7671479999999997</v>
      </c>
      <c r="D28" s="59"/>
      <c r="E28" s="60">
        <f t="shared" si="1"/>
        <v>43.367148</v>
      </c>
      <c r="F28" s="61">
        <v>45112</v>
      </c>
      <c r="G28" s="27" t="s">
        <v>363</v>
      </c>
    </row>
    <row r="29" spans="1:7" x14ac:dyDescent="0.2">
      <c r="A29" s="27" t="s">
        <v>199</v>
      </c>
      <c r="B29" s="59">
        <v>9.98</v>
      </c>
      <c r="C29" s="59">
        <f t="shared" si="0"/>
        <v>0.94939739999999995</v>
      </c>
      <c r="D29" s="59"/>
      <c r="E29" s="60">
        <f t="shared" si="1"/>
        <v>10.929397400000001</v>
      </c>
      <c r="F29" s="61">
        <v>45112</v>
      </c>
      <c r="G29" s="27" t="s">
        <v>363</v>
      </c>
    </row>
    <row r="30" spans="1:7" x14ac:dyDescent="0.2">
      <c r="A30" s="27" t="s">
        <v>153</v>
      </c>
      <c r="B30" s="59">
        <v>9.98</v>
      </c>
      <c r="C30" s="59">
        <f t="shared" si="0"/>
        <v>0.94939739999999995</v>
      </c>
      <c r="D30" s="59"/>
      <c r="E30" s="60">
        <f t="shared" si="1"/>
        <v>10.929397400000001</v>
      </c>
      <c r="F30" s="61">
        <v>45112</v>
      </c>
      <c r="G30" s="27" t="s">
        <v>363</v>
      </c>
    </row>
    <row r="31" spans="1:7" x14ac:dyDescent="0.2">
      <c r="A31" s="27" t="s">
        <v>192</v>
      </c>
      <c r="B31" s="59">
        <v>9.98</v>
      </c>
      <c r="C31" s="59">
        <f t="shared" si="0"/>
        <v>0.94939739999999995</v>
      </c>
      <c r="D31" s="59"/>
      <c r="E31" s="60">
        <f t="shared" si="1"/>
        <v>10.929397400000001</v>
      </c>
      <c r="F31" s="61">
        <v>45112</v>
      </c>
      <c r="G31" s="165" t="s">
        <v>363</v>
      </c>
    </row>
    <row r="32" spans="1:7" x14ac:dyDescent="0.2">
      <c r="E32" s="15">
        <f>SUM(E2:E31)</f>
        <v>1950.8536306999997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99BF-6D40-4410-A625-A216CBC25B1E}">
  <sheetPr codeName="Sheet11"/>
  <dimension ref="A1:I93"/>
  <sheetViews>
    <sheetView zoomScale="96" workbookViewId="0">
      <selection activeCell="U54" sqref="U54"/>
    </sheetView>
  </sheetViews>
  <sheetFormatPr baseColWidth="10" defaultColWidth="8.83203125" defaultRowHeight="15" x14ac:dyDescent="0.2"/>
  <cols>
    <col min="1" max="1" width="36.1640625" customWidth="1"/>
    <col min="2" max="2" width="11.83203125" customWidth="1"/>
    <col min="5" max="5" width="15.1640625" customWidth="1"/>
    <col min="6" max="6" width="18.5" customWidth="1"/>
    <col min="7" max="7" width="20.5" customWidth="1"/>
    <col min="8" max="8" width="19.83203125" customWidth="1"/>
  </cols>
  <sheetData>
    <row r="1" spans="1:7" x14ac:dyDescent="0.2">
      <c r="B1" t="s">
        <v>92</v>
      </c>
      <c r="C1" t="s">
        <v>90</v>
      </c>
      <c r="D1" t="s">
        <v>91</v>
      </c>
      <c r="E1" t="s">
        <v>14</v>
      </c>
      <c r="F1" t="s">
        <v>329</v>
      </c>
    </row>
    <row r="2" spans="1:7" x14ac:dyDescent="0.2">
      <c r="A2" s="27" t="s">
        <v>287</v>
      </c>
      <c r="B2" s="59">
        <v>24.99</v>
      </c>
      <c r="C2" s="59">
        <f t="shared" ref="C2:C30" si="0">B2*9.513%</f>
        <v>2.3772986999999999</v>
      </c>
      <c r="D2" s="59"/>
      <c r="E2" s="60">
        <f t="shared" ref="E2:E30" si="1">B2+C2+D2</f>
        <v>27.367298699999999</v>
      </c>
      <c r="F2" s="61">
        <v>45088</v>
      </c>
      <c r="G2" s="27" t="s">
        <v>363</v>
      </c>
    </row>
    <row r="3" spans="1:7" x14ac:dyDescent="0.2">
      <c r="A3" s="27" t="s">
        <v>288</v>
      </c>
      <c r="B3" s="59">
        <v>39.99</v>
      </c>
      <c r="C3" s="59">
        <f t="shared" si="0"/>
        <v>3.8042487</v>
      </c>
      <c r="D3" s="59"/>
      <c r="E3" s="60">
        <f t="shared" si="1"/>
        <v>43.794248700000004</v>
      </c>
      <c r="F3" s="61">
        <v>45088</v>
      </c>
      <c r="G3" s="27" t="s">
        <v>363</v>
      </c>
    </row>
    <row r="4" spans="1:7" x14ac:dyDescent="0.2">
      <c r="A4" s="27" t="s">
        <v>289</v>
      </c>
      <c r="B4" s="59">
        <v>34.99</v>
      </c>
      <c r="C4" s="59">
        <f t="shared" si="0"/>
        <v>3.3285987000000001</v>
      </c>
      <c r="D4" s="59"/>
      <c r="E4" s="60">
        <f t="shared" si="1"/>
        <v>38.318598700000003</v>
      </c>
      <c r="F4" s="61">
        <v>45088</v>
      </c>
      <c r="G4" s="27" t="s">
        <v>363</v>
      </c>
    </row>
    <row r="5" spans="1:7" x14ac:dyDescent="0.2">
      <c r="A5" s="27" t="s">
        <v>290</v>
      </c>
      <c r="B5" s="59">
        <v>12.99</v>
      </c>
      <c r="C5" s="59">
        <f t="shared" si="0"/>
        <v>1.2357387</v>
      </c>
      <c r="D5" s="59"/>
      <c r="E5" s="60">
        <f t="shared" si="1"/>
        <v>14.225738700000001</v>
      </c>
      <c r="F5" s="61">
        <v>45088</v>
      </c>
      <c r="G5" s="27" t="s">
        <v>363</v>
      </c>
    </row>
    <row r="6" spans="1:7" x14ac:dyDescent="0.2">
      <c r="A6" s="27" t="s">
        <v>290</v>
      </c>
      <c r="B6" s="59">
        <v>12.99</v>
      </c>
      <c r="C6" s="59">
        <f t="shared" si="0"/>
        <v>1.2357387</v>
      </c>
      <c r="D6" s="59"/>
      <c r="E6" s="60">
        <f t="shared" si="1"/>
        <v>14.225738700000001</v>
      </c>
      <c r="F6" s="61">
        <v>45088</v>
      </c>
      <c r="G6" s="27" t="s">
        <v>363</v>
      </c>
    </row>
    <row r="7" spans="1:7" x14ac:dyDescent="0.2">
      <c r="A7" s="27" t="s">
        <v>290</v>
      </c>
      <c r="B7" s="59">
        <v>12.99</v>
      </c>
      <c r="C7" s="59">
        <f t="shared" si="0"/>
        <v>1.2357387</v>
      </c>
      <c r="D7" s="59"/>
      <c r="E7" s="60">
        <f t="shared" si="1"/>
        <v>14.225738700000001</v>
      </c>
      <c r="F7" s="61">
        <v>45088</v>
      </c>
      <c r="G7" s="27" t="s">
        <v>363</v>
      </c>
    </row>
    <row r="8" spans="1:7" x14ac:dyDescent="0.2">
      <c r="A8" s="27" t="s">
        <v>290</v>
      </c>
      <c r="B8" s="59">
        <v>12.99</v>
      </c>
      <c r="C8" s="59">
        <f t="shared" si="0"/>
        <v>1.2357387</v>
      </c>
      <c r="D8" s="59"/>
      <c r="E8" s="60">
        <f t="shared" si="1"/>
        <v>14.225738700000001</v>
      </c>
      <c r="F8" s="61">
        <v>45088</v>
      </c>
      <c r="G8" s="27" t="s">
        <v>363</v>
      </c>
    </row>
    <row r="9" spans="1:7" x14ac:dyDescent="0.2">
      <c r="A9" s="27" t="s">
        <v>290</v>
      </c>
      <c r="B9" s="59">
        <v>12.99</v>
      </c>
      <c r="C9" s="59">
        <f t="shared" si="0"/>
        <v>1.2357387</v>
      </c>
      <c r="D9" s="59"/>
      <c r="E9" s="60">
        <f t="shared" si="1"/>
        <v>14.225738700000001</v>
      </c>
      <c r="F9" s="61">
        <v>45088</v>
      </c>
      <c r="G9" s="27" t="s">
        <v>363</v>
      </c>
    </row>
    <row r="10" spans="1:7" x14ac:dyDescent="0.2">
      <c r="A10" s="27" t="s">
        <v>290</v>
      </c>
      <c r="B10" s="59">
        <v>12.99</v>
      </c>
      <c r="C10" s="59">
        <f t="shared" si="0"/>
        <v>1.2357387</v>
      </c>
      <c r="D10" s="59"/>
      <c r="E10" s="60">
        <f t="shared" si="1"/>
        <v>14.225738700000001</v>
      </c>
      <c r="F10" s="61">
        <v>45088</v>
      </c>
      <c r="G10" s="27" t="s">
        <v>363</v>
      </c>
    </row>
    <row r="11" spans="1:7" x14ac:dyDescent="0.2">
      <c r="A11" s="27" t="s">
        <v>291</v>
      </c>
      <c r="B11" s="59">
        <v>17.989999999999998</v>
      </c>
      <c r="C11" s="59">
        <f t="shared" si="0"/>
        <v>1.7113886999999997</v>
      </c>
      <c r="D11" s="59"/>
      <c r="E11" s="60">
        <f t="shared" si="1"/>
        <v>19.701388699999999</v>
      </c>
      <c r="F11" s="61">
        <v>45088</v>
      </c>
      <c r="G11" s="27" t="s">
        <v>363</v>
      </c>
    </row>
    <row r="12" spans="1:7" x14ac:dyDescent="0.2">
      <c r="A12" s="27" t="s">
        <v>292</v>
      </c>
      <c r="B12" s="59">
        <v>24.99</v>
      </c>
      <c r="C12" s="59">
        <f t="shared" si="0"/>
        <v>2.3772986999999999</v>
      </c>
      <c r="D12" s="59"/>
      <c r="E12" s="60">
        <f t="shared" si="1"/>
        <v>27.367298699999999</v>
      </c>
      <c r="F12" s="61">
        <v>45088</v>
      </c>
      <c r="G12" s="27" t="s">
        <v>363</v>
      </c>
    </row>
    <row r="13" spans="1:7" x14ac:dyDescent="0.2">
      <c r="A13" s="27" t="s">
        <v>293</v>
      </c>
      <c r="B13" s="59">
        <v>14.99</v>
      </c>
      <c r="C13" s="59">
        <f t="shared" si="0"/>
        <v>1.4259986999999998</v>
      </c>
      <c r="D13" s="59"/>
      <c r="E13" s="60">
        <f t="shared" si="1"/>
        <v>16.415998699999999</v>
      </c>
      <c r="F13" s="61">
        <v>45088</v>
      </c>
      <c r="G13" s="27" t="s">
        <v>363</v>
      </c>
    </row>
    <row r="14" spans="1:7" x14ac:dyDescent="0.2">
      <c r="A14" s="27" t="s">
        <v>294</v>
      </c>
      <c r="B14" s="59">
        <v>2.99</v>
      </c>
      <c r="C14" s="59">
        <f t="shared" si="0"/>
        <v>0.28443869999999999</v>
      </c>
      <c r="D14" s="59"/>
      <c r="E14" s="60">
        <f t="shared" si="1"/>
        <v>3.2744387000000001</v>
      </c>
      <c r="F14" s="61">
        <v>45088</v>
      </c>
      <c r="G14" s="27" t="s">
        <v>363</v>
      </c>
    </row>
    <row r="15" spans="1:7" x14ac:dyDescent="0.2">
      <c r="A15" s="27" t="s">
        <v>293</v>
      </c>
      <c r="B15" s="59">
        <v>14.99</v>
      </c>
      <c r="C15" s="59">
        <f t="shared" si="0"/>
        <v>1.4259986999999998</v>
      </c>
      <c r="D15" s="59"/>
      <c r="E15" s="60">
        <f t="shared" si="1"/>
        <v>16.415998699999999</v>
      </c>
      <c r="F15" s="61">
        <v>45088</v>
      </c>
      <c r="G15" s="27" t="s">
        <v>363</v>
      </c>
    </row>
    <row r="16" spans="1:7" x14ac:dyDescent="0.2">
      <c r="A16" s="27" t="s">
        <v>295</v>
      </c>
      <c r="B16" s="59">
        <v>29.99</v>
      </c>
      <c r="C16" s="59">
        <f t="shared" si="0"/>
        <v>2.8529486999999998</v>
      </c>
      <c r="D16" s="59"/>
      <c r="E16" s="60">
        <f t="shared" si="1"/>
        <v>32.842948700000001</v>
      </c>
      <c r="F16" s="61">
        <v>45088</v>
      </c>
      <c r="G16" s="27" t="s">
        <v>363</v>
      </c>
    </row>
    <row r="17" spans="1:8" x14ac:dyDescent="0.2">
      <c r="A17" s="27" t="s">
        <v>296</v>
      </c>
      <c r="B17" s="59">
        <v>34.99</v>
      </c>
      <c r="C17" s="59">
        <f t="shared" si="0"/>
        <v>3.3285987000000001</v>
      </c>
      <c r="D17" s="59"/>
      <c r="E17" s="60">
        <f t="shared" si="1"/>
        <v>38.318598700000003</v>
      </c>
      <c r="F17" s="61">
        <v>45088</v>
      </c>
      <c r="G17" s="27" t="s">
        <v>363</v>
      </c>
    </row>
    <row r="18" spans="1:8" x14ac:dyDescent="0.2">
      <c r="A18" s="27" t="s">
        <v>297</v>
      </c>
      <c r="B18" s="59">
        <v>9.99</v>
      </c>
      <c r="C18" s="59">
        <f t="shared" si="0"/>
        <v>0.95034869999999994</v>
      </c>
      <c r="D18" s="59"/>
      <c r="E18" s="60">
        <f t="shared" si="1"/>
        <v>10.940348699999999</v>
      </c>
      <c r="F18" s="61">
        <v>45088</v>
      </c>
      <c r="G18" s="27" t="s">
        <v>363</v>
      </c>
    </row>
    <row r="19" spans="1:8" x14ac:dyDescent="0.2">
      <c r="A19" s="27" t="s">
        <v>298</v>
      </c>
      <c r="B19" s="59">
        <v>24.99</v>
      </c>
      <c r="C19" s="59">
        <f t="shared" si="0"/>
        <v>2.3772986999999999</v>
      </c>
      <c r="D19" s="59"/>
      <c r="E19" s="60">
        <f t="shared" si="1"/>
        <v>27.367298699999999</v>
      </c>
      <c r="F19" s="61">
        <v>45088</v>
      </c>
      <c r="G19" s="27" t="s">
        <v>363</v>
      </c>
    </row>
    <row r="20" spans="1:8" x14ac:dyDescent="0.2">
      <c r="A20" s="27" t="s">
        <v>299</v>
      </c>
      <c r="B20" s="59">
        <v>34.99</v>
      </c>
      <c r="C20" s="59">
        <f t="shared" si="0"/>
        <v>3.3285987000000001</v>
      </c>
      <c r="D20" s="59"/>
      <c r="E20" s="60">
        <f t="shared" si="1"/>
        <v>38.318598700000003</v>
      </c>
      <c r="F20" s="61">
        <v>45088</v>
      </c>
      <c r="G20" s="27" t="s">
        <v>363</v>
      </c>
    </row>
    <row r="21" spans="1:8" x14ac:dyDescent="0.2">
      <c r="A21" s="27" t="s">
        <v>300</v>
      </c>
      <c r="B21" s="59">
        <v>49.99</v>
      </c>
      <c r="C21" s="59">
        <f t="shared" si="0"/>
        <v>4.7555486999999994</v>
      </c>
      <c r="D21" s="59"/>
      <c r="E21" s="60">
        <f t="shared" si="1"/>
        <v>54.745548700000001</v>
      </c>
      <c r="F21" s="61">
        <v>45088</v>
      </c>
      <c r="G21" s="27" t="s">
        <v>363</v>
      </c>
    </row>
    <row r="22" spans="1:8" x14ac:dyDescent="0.2">
      <c r="A22" s="27" t="s">
        <v>301</v>
      </c>
      <c r="B22" s="59">
        <v>2.99</v>
      </c>
      <c r="C22" s="59">
        <f t="shared" si="0"/>
        <v>0.28443869999999999</v>
      </c>
      <c r="D22" s="59"/>
      <c r="E22" s="60">
        <f t="shared" si="1"/>
        <v>3.2744387000000001</v>
      </c>
      <c r="F22" s="61">
        <v>45088</v>
      </c>
      <c r="G22" s="27" t="s">
        <v>363</v>
      </c>
    </row>
    <row r="23" spans="1:8" x14ac:dyDescent="0.2">
      <c r="A23" s="27" t="s">
        <v>301</v>
      </c>
      <c r="B23" s="59">
        <v>2.99</v>
      </c>
      <c r="C23" s="59">
        <f t="shared" si="0"/>
        <v>0.28443869999999999</v>
      </c>
      <c r="D23" s="59"/>
      <c r="E23" s="60">
        <f t="shared" si="1"/>
        <v>3.2744387000000001</v>
      </c>
      <c r="F23" s="61">
        <v>45088</v>
      </c>
      <c r="G23" s="27" t="s">
        <v>363</v>
      </c>
    </row>
    <row r="24" spans="1:8" x14ac:dyDescent="0.2">
      <c r="A24" s="27" t="s">
        <v>302</v>
      </c>
      <c r="B24" s="59">
        <v>99.99</v>
      </c>
      <c r="C24" s="59">
        <f t="shared" si="0"/>
        <v>9.5120486999999994</v>
      </c>
      <c r="D24" s="59"/>
      <c r="E24" s="60">
        <f t="shared" si="1"/>
        <v>109.50204869999999</v>
      </c>
      <c r="F24" s="61">
        <v>45088</v>
      </c>
      <c r="G24" s="27" t="s">
        <v>363</v>
      </c>
    </row>
    <row r="25" spans="1:8" x14ac:dyDescent="0.2">
      <c r="A25" s="27" t="s">
        <v>303</v>
      </c>
      <c r="B25" s="59">
        <v>99.99</v>
      </c>
      <c r="C25" s="59">
        <f t="shared" si="0"/>
        <v>9.5120486999999994</v>
      </c>
      <c r="D25" s="59"/>
      <c r="E25" s="60">
        <f t="shared" si="1"/>
        <v>109.50204869999999</v>
      </c>
      <c r="F25" s="61">
        <v>45088</v>
      </c>
      <c r="G25" s="27" t="s">
        <v>363</v>
      </c>
    </row>
    <row r="26" spans="1:8" x14ac:dyDescent="0.2">
      <c r="A26" s="27" t="s">
        <v>304</v>
      </c>
      <c r="B26" s="59">
        <v>129.99</v>
      </c>
      <c r="C26" s="59">
        <f t="shared" si="0"/>
        <v>12.365948700000001</v>
      </c>
      <c r="D26" s="59"/>
      <c r="E26" s="60">
        <f t="shared" si="1"/>
        <v>142.3559487</v>
      </c>
      <c r="F26" s="61">
        <v>45088</v>
      </c>
      <c r="G26" s="27" t="s">
        <v>363</v>
      </c>
    </row>
    <row r="27" spans="1:8" x14ac:dyDescent="0.2">
      <c r="A27" s="27" t="s">
        <v>305</v>
      </c>
      <c r="B27" s="59">
        <v>159.99</v>
      </c>
      <c r="C27" s="59">
        <f t="shared" si="0"/>
        <v>15.2198487</v>
      </c>
      <c r="D27" s="59"/>
      <c r="E27" s="60">
        <f t="shared" si="1"/>
        <v>175.20984870000001</v>
      </c>
      <c r="F27" s="61">
        <v>45088</v>
      </c>
      <c r="G27" s="27" t="s">
        <v>363</v>
      </c>
    </row>
    <row r="28" spans="1:8" x14ac:dyDescent="0.2">
      <c r="A28" s="27" t="s">
        <v>306</v>
      </c>
      <c r="B28" s="59">
        <v>12.99</v>
      </c>
      <c r="C28" s="59">
        <f t="shared" si="0"/>
        <v>1.2357387</v>
      </c>
      <c r="D28" s="59"/>
      <c r="E28" s="60">
        <f t="shared" si="1"/>
        <v>14.225738700000001</v>
      </c>
      <c r="F28" s="61">
        <v>45088</v>
      </c>
      <c r="G28" s="27" t="s">
        <v>363</v>
      </c>
    </row>
    <row r="29" spans="1:8" x14ac:dyDescent="0.2">
      <c r="A29" s="27" t="s">
        <v>88</v>
      </c>
      <c r="B29" s="59">
        <v>226.81</v>
      </c>
      <c r="C29" s="59">
        <f t="shared" si="0"/>
        <v>21.5764353</v>
      </c>
      <c r="D29" s="59"/>
      <c r="E29" s="60">
        <f t="shared" si="1"/>
        <v>248.38643530000002</v>
      </c>
      <c r="F29" s="27"/>
      <c r="G29" s="27" t="s">
        <v>363</v>
      </c>
      <c r="H29" s="27"/>
    </row>
    <row r="30" spans="1:8" x14ac:dyDescent="0.2">
      <c r="A30" s="27" t="s">
        <v>89</v>
      </c>
      <c r="B30" s="59">
        <v>47.63</v>
      </c>
      <c r="C30" s="59">
        <f t="shared" si="0"/>
        <v>4.5310419</v>
      </c>
      <c r="D30" s="59"/>
      <c r="E30" s="60">
        <f t="shared" si="1"/>
        <v>52.161041900000001</v>
      </c>
      <c r="F30" s="27"/>
      <c r="G30" s="27" t="s">
        <v>363</v>
      </c>
      <c r="H30" s="27"/>
    </row>
    <row r="31" spans="1:8" ht="16" x14ac:dyDescent="0.2">
      <c r="A31" s="27" t="s">
        <v>93</v>
      </c>
      <c r="B31" s="59">
        <v>18.97</v>
      </c>
      <c r="C31" s="59">
        <v>1.8046160999999998</v>
      </c>
      <c r="D31" s="59"/>
      <c r="E31" s="60">
        <v>20.774616099999999</v>
      </c>
      <c r="F31" s="61">
        <v>45096</v>
      </c>
      <c r="G31" s="49" t="s">
        <v>363</v>
      </c>
      <c r="H31" s="49"/>
    </row>
    <row r="32" spans="1:8" x14ac:dyDescent="0.2">
      <c r="A32" s="27" t="s">
        <v>94</v>
      </c>
      <c r="B32" s="59">
        <v>32.99</v>
      </c>
      <c r="C32" s="59">
        <v>3.1383386999999998</v>
      </c>
      <c r="D32" s="59"/>
      <c r="E32" s="60">
        <v>36.1283387</v>
      </c>
      <c r="F32" s="61">
        <v>45096</v>
      </c>
      <c r="G32" s="27" t="s">
        <v>363</v>
      </c>
      <c r="H32" s="27"/>
    </row>
    <row r="33" spans="1:9" x14ac:dyDescent="0.2">
      <c r="A33" s="27" t="s">
        <v>95</v>
      </c>
      <c r="B33" s="59">
        <v>11.99</v>
      </c>
      <c r="C33" s="59">
        <v>1.1406087</v>
      </c>
      <c r="D33" s="59"/>
      <c r="E33" s="60">
        <v>13.1306087</v>
      </c>
      <c r="F33" s="61">
        <v>45096</v>
      </c>
      <c r="G33" s="27" t="s">
        <v>363</v>
      </c>
      <c r="H33" s="27"/>
    </row>
    <row r="34" spans="1:9" x14ac:dyDescent="0.2">
      <c r="A34" s="27" t="s">
        <v>96</v>
      </c>
      <c r="B34" s="59">
        <v>20.99</v>
      </c>
      <c r="C34" s="59">
        <v>1.9967786999999997</v>
      </c>
      <c r="D34" s="59"/>
      <c r="E34" s="60">
        <v>22.986778699999999</v>
      </c>
      <c r="F34" s="61">
        <v>45096</v>
      </c>
      <c r="G34" s="27" t="s">
        <v>363</v>
      </c>
      <c r="H34" s="27"/>
    </row>
    <row r="35" spans="1:9" x14ac:dyDescent="0.2">
      <c r="A35" s="27" t="s">
        <v>97</v>
      </c>
      <c r="B35" s="59">
        <v>27.99</v>
      </c>
      <c r="C35" s="59">
        <v>2.6626886999999995</v>
      </c>
      <c r="D35" s="59"/>
      <c r="E35" s="60">
        <v>30.652688699999999</v>
      </c>
      <c r="F35" s="61">
        <v>45096</v>
      </c>
      <c r="G35" s="27" t="s">
        <v>363</v>
      </c>
      <c r="H35" s="27"/>
    </row>
    <row r="36" spans="1:9" x14ac:dyDescent="0.2">
      <c r="A36" s="27" t="s">
        <v>96</v>
      </c>
      <c r="B36" s="59">
        <v>41.98</v>
      </c>
      <c r="C36" s="59">
        <v>3.9935573999999994</v>
      </c>
      <c r="D36" s="59"/>
      <c r="F36" s="61">
        <v>45096</v>
      </c>
      <c r="G36" s="41" t="s">
        <v>371</v>
      </c>
      <c r="H36" s="60">
        <v>45.973557399999997</v>
      </c>
    </row>
    <row r="37" spans="1:9" x14ac:dyDescent="0.2">
      <c r="A37" s="27" t="s">
        <v>100</v>
      </c>
      <c r="B37" s="59">
        <v>20.99</v>
      </c>
      <c r="C37" s="59">
        <v>1.9967786999999997</v>
      </c>
      <c r="D37" s="59"/>
      <c r="E37" s="60">
        <v>22.986778699999999</v>
      </c>
      <c r="F37" s="61">
        <v>45096</v>
      </c>
      <c r="G37" s="27" t="s">
        <v>363</v>
      </c>
      <c r="H37" s="27"/>
    </row>
    <row r="38" spans="1:9" x14ac:dyDescent="0.2">
      <c r="A38" s="27" t="s">
        <v>108</v>
      </c>
      <c r="B38" s="59">
        <v>489.97</v>
      </c>
      <c r="C38" s="59">
        <v>46.610846099999996</v>
      </c>
      <c r="D38" s="59"/>
      <c r="E38" s="60">
        <v>536.52</v>
      </c>
      <c r="F38" s="61">
        <v>45131</v>
      </c>
      <c r="G38" s="27" t="s">
        <v>363</v>
      </c>
      <c r="H38" s="27"/>
    </row>
    <row r="39" spans="1:9" x14ac:dyDescent="0.2">
      <c r="A39" s="27" t="s">
        <v>102</v>
      </c>
      <c r="B39" s="59">
        <f>6.74*8</f>
        <v>53.92</v>
      </c>
      <c r="C39" s="59">
        <f>B39*0.095</f>
        <v>5.1223999999999998</v>
      </c>
      <c r="D39" s="59"/>
      <c r="E39" s="60">
        <f>SUM(B39,C39)</f>
        <v>59.042400000000001</v>
      </c>
      <c r="F39" s="61">
        <v>45127</v>
      </c>
      <c r="G39" s="27" t="s">
        <v>363</v>
      </c>
      <c r="H39" s="27" t="s">
        <v>391</v>
      </c>
    </row>
    <row r="40" spans="1:9" x14ac:dyDescent="0.2">
      <c r="A40" s="27" t="s">
        <v>104</v>
      </c>
      <c r="B40" s="59">
        <v>68.09</v>
      </c>
      <c r="C40" s="59">
        <v>6.4774016999999997</v>
      </c>
      <c r="D40" s="59"/>
      <c r="E40" s="60">
        <v>74.567401700000005</v>
      </c>
      <c r="F40" s="61">
        <v>45111</v>
      </c>
      <c r="G40" s="27" t="s">
        <v>363</v>
      </c>
      <c r="H40" s="27"/>
    </row>
    <row r="41" spans="1:9" x14ac:dyDescent="0.2">
      <c r="A41" s="27" t="s">
        <v>105</v>
      </c>
      <c r="B41" s="59">
        <v>82.42</v>
      </c>
      <c r="C41" s="59">
        <v>7.8406145999999994</v>
      </c>
      <c r="D41" s="59"/>
      <c r="E41" s="60">
        <v>90.260614599999997</v>
      </c>
      <c r="F41" s="61">
        <v>45111</v>
      </c>
      <c r="G41" s="27" t="s">
        <v>363</v>
      </c>
      <c r="H41" s="27" t="s">
        <v>390</v>
      </c>
    </row>
    <row r="42" spans="1:9" x14ac:dyDescent="0.2">
      <c r="A42" s="27" t="s">
        <v>110</v>
      </c>
      <c r="B42" s="59">
        <v>55.99</v>
      </c>
      <c r="C42" s="59">
        <v>5.3263286999999995</v>
      </c>
      <c r="D42" s="59"/>
      <c r="E42" s="60">
        <v>61.3163287</v>
      </c>
      <c r="F42" s="61">
        <v>45111</v>
      </c>
      <c r="G42" s="27" t="s">
        <v>363</v>
      </c>
      <c r="H42" s="27"/>
    </row>
    <row r="43" spans="1:9" x14ac:dyDescent="0.2">
      <c r="A43" s="27" t="s">
        <v>112</v>
      </c>
      <c r="B43" s="59">
        <v>52.99</v>
      </c>
      <c r="C43" s="59">
        <v>5.0409386999999999</v>
      </c>
      <c r="D43" s="59"/>
      <c r="E43" s="60">
        <v>58.0309387</v>
      </c>
      <c r="F43" s="61">
        <v>45111</v>
      </c>
      <c r="G43" s="27" t="s">
        <v>363</v>
      </c>
      <c r="H43" s="27"/>
    </row>
    <row r="44" spans="1:9" x14ac:dyDescent="0.2">
      <c r="A44" s="27" t="s">
        <v>388</v>
      </c>
      <c r="B44" s="59">
        <v>23.98</v>
      </c>
      <c r="C44" s="59">
        <v>2.2812174000000001</v>
      </c>
      <c r="D44" s="59"/>
      <c r="E44" s="60">
        <v>25.6</v>
      </c>
      <c r="F44" s="61">
        <v>45104</v>
      </c>
      <c r="G44" s="27" t="s">
        <v>363</v>
      </c>
      <c r="H44" s="27" t="s">
        <v>389</v>
      </c>
    </row>
    <row r="45" spans="1:9" x14ac:dyDescent="0.2">
      <c r="A45" s="27" t="s">
        <v>114</v>
      </c>
      <c r="B45" s="59">
        <v>13.94</v>
      </c>
      <c r="C45" s="59">
        <v>1.3261121999999999</v>
      </c>
      <c r="D45" s="59"/>
      <c r="E45" s="60">
        <v>15.266112199999998</v>
      </c>
      <c r="F45" s="61">
        <v>45111</v>
      </c>
      <c r="G45" s="27" t="s">
        <v>363</v>
      </c>
      <c r="H45" s="27" t="s">
        <v>386</v>
      </c>
    </row>
    <row r="46" spans="1:9" x14ac:dyDescent="0.2">
      <c r="A46" s="27" t="s">
        <v>123</v>
      </c>
      <c r="B46" s="59">
        <v>38.83</v>
      </c>
      <c r="C46" s="59">
        <v>3.6938978999999996</v>
      </c>
      <c r="D46" s="59"/>
      <c r="E46" s="60">
        <v>42.523897899999994</v>
      </c>
      <c r="F46" s="61">
        <v>45087</v>
      </c>
      <c r="G46" s="27" t="s">
        <v>363</v>
      </c>
      <c r="H46" s="27"/>
    </row>
    <row r="47" spans="1:9" x14ac:dyDescent="0.2">
      <c r="A47" s="27" t="s">
        <v>124</v>
      </c>
      <c r="B47" s="59">
        <v>107.98</v>
      </c>
      <c r="C47" s="59">
        <v>10.2721374</v>
      </c>
      <c r="D47" s="59"/>
      <c r="E47" s="60">
        <v>118.24</v>
      </c>
      <c r="F47" s="61">
        <v>45107</v>
      </c>
      <c r="G47" s="27" t="s">
        <v>363</v>
      </c>
      <c r="H47" s="27" t="s">
        <v>404</v>
      </c>
      <c r="I47" t="s">
        <v>398</v>
      </c>
    </row>
    <row r="48" spans="1:9" x14ac:dyDescent="0.2">
      <c r="A48" s="27" t="s">
        <v>125</v>
      </c>
      <c r="B48" s="59">
        <v>32.99</v>
      </c>
      <c r="C48" s="59">
        <v>3.1383386999999998</v>
      </c>
      <c r="D48" s="59"/>
      <c r="E48" s="60">
        <v>36.1283387</v>
      </c>
      <c r="F48" s="61">
        <v>45107</v>
      </c>
      <c r="G48" s="27" t="s">
        <v>363</v>
      </c>
      <c r="H48" s="27"/>
    </row>
    <row r="49" spans="1:8" x14ac:dyDescent="0.2">
      <c r="A49" s="27" t="s">
        <v>126</v>
      </c>
      <c r="B49" s="59">
        <v>133.61000000000001</v>
      </c>
      <c r="C49" s="59">
        <v>12.7103193</v>
      </c>
      <c r="D49" s="59"/>
      <c r="E49" s="60">
        <v>146.32031930000002</v>
      </c>
      <c r="F49" s="61">
        <v>45106</v>
      </c>
      <c r="G49" s="27" t="s">
        <v>363</v>
      </c>
      <c r="H49" s="27"/>
    </row>
    <row r="50" spans="1:8" x14ac:dyDescent="0.2">
      <c r="A50" s="27" t="s">
        <v>129</v>
      </c>
      <c r="B50" s="59">
        <v>122.99</v>
      </c>
      <c r="C50" s="59">
        <v>11.700038699999999</v>
      </c>
      <c r="D50" s="59"/>
      <c r="E50" s="60">
        <v>134.6900387</v>
      </c>
      <c r="F50" s="61">
        <v>45106</v>
      </c>
      <c r="G50" s="27" t="s">
        <v>363</v>
      </c>
      <c r="H50" s="27"/>
    </row>
    <row r="51" spans="1:8" x14ac:dyDescent="0.2">
      <c r="A51" s="27" t="s">
        <v>130</v>
      </c>
      <c r="B51" s="59">
        <v>42.99</v>
      </c>
      <c r="C51" s="59">
        <v>4.0896387000000001</v>
      </c>
      <c r="D51" s="59"/>
      <c r="E51" s="60">
        <v>47.079638700000004</v>
      </c>
      <c r="F51" s="61">
        <v>45106</v>
      </c>
      <c r="G51" s="27" t="s">
        <v>363</v>
      </c>
      <c r="H51" s="27"/>
    </row>
    <row r="52" spans="1:8" x14ac:dyDescent="0.2">
      <c r="A52" s="27" t="s">
        <v>131</v>
      </c>
      <c r="B52" s="59">
        <v>27.93</v>
      </c>
      <c r="C52" s="59">
        <v>2.6569808999999998</v>
      </c>
      <c r="D52" s="59"/>
      <c r="E52" s="60">
        <v>30.5869809</v>
      </c>
      <c r="F52" s="61">
        <v>45106</v>
      </c>
      <c r="G52" s="27" t="s">
        <v>363</v>
      </c>
      <c r="H52" s="27"/>
    </row>
    <row r="53" spans="1:8" x14ac:dyDescent="0.2">
      <c r="A53" s="27" t="s">
        <v>132</v>
      </c>
      <c r="B53" s="59">
        <v>27.25</v>
      </c>
      <c r="C53" s="59">
        <v>2.5922924999999997</v>
      </c>
      <c r="D53" s="59"/>
      <c r="E53" s="60">
        <v>29.842292499999999</v>
      </c>
      <c r="F53" s="61">
        <v>45106</v>
      </c>
      <c r="G53" s="27" t="s">
        <v>363</v>
      </c>
      <c r="H53" s="27"/>
    </row>
    <row r="54" spans="1:8" x14ac:dyDescent="0.2">
      <c r="A54" s="27" t="s">
        <v>133</v>
      </c>
      <c r="B54" s="59">
        <v>571.96</v>
      </c>
      <c r="C54" s="59">
        <v>54.4105548</v>
      </c>
      <c r="D54" s="59"/>
      <c r="E54" s="60">
        <v>626.37055480000004</v>
      </c>
      <c r="F54" s="61">
        <v>45106</v>
      </c>
      <c r="G54" s="27" t="s">
        <v>363</v>
      </c>
      <c r="H54" s="27" t="s">
        <v>394</v>
      </c>
    </row>
    <row r="55" spans="1:8" x14ac:dyDescent="0.2">
      <c r="A55" s="27" t="s">
        <v>134</v>
      </c>
      <c r="B55" s="59">
        <v>65.97</v>
      </c>
      <c r="C55" s="59">
        <v>6.2757260999999991</v>
      </c>
      <c r="D55" s="59"/>
      <c r="E55" s="60">
        <v>72.245726099999999</v>
      </c>
      <c r="F55" s="61">
        <v>45105</v>
      </c>
      <c r="G55" s="27" t="s">
        <v>363</v>
      </c>
      <c r="H55" s="27" t="s">
        <v>395</v>
      </c>
    </row>
    <row r="56" spans="1:8" x14ac:dyDescent="0.2">
      <c r="A56" s="27" t="s">
        <v>126</v>
      </c>
      <c r="B56" s="59">
        <v>25.99</v>
      </c>
      <c r="C56" s="59">
        <v>2.4724286999999996</v>
      </c>
      <c r="D56" s="59"/>
      <c r="E56" s="60">
        <v>28.462428699999997</v>
      </c>
      <c r="F56" s="61">
        <v>44985</v>
      </c>
      <c r="G56" s="27" t="s">
        <v>363</v>
      </c>
      <c r="H56" s="27"/>
    </row>
    <row r="57" spans="1:8" x14ac:dyDescent="0.2">
      <c r="A57" s="27" t="s">
        <v>135</v>
      </c>
      <c r="B57" s="59">
        <v>30.56</v>
      </c>
      <c r="C57" s="59">
        <v>2.9071727999999997</v>
      </c>
      <c r="D57" s="59"/>
      <c r="E57" s="60">
        <v>33.4671728</v>
      </c>
      <c r="F57" s="61">
        <v>44985</v>
      </c>
      <c r="G57" s="27" t="s">
        <v>363</v>
      </c>
      <c r="H57" s="27"/>
    </row>
    <row r="58" spans="1:8" x14ac:dyDescent="0.2">
      <c r="A58" s="27" t="s">
        <v>136</v>
      </c>
      <c r="B58" s="59">
        <v>15.99</v>
      </c>
      <c r="C58" s="59">
        <v>1.5211287</v>
      </c>
      <c r="D58" s="59"/>
      <c r="E58" s="60">
        <v>17.5111287</v>
      </c>
      <c r="F58" s="61">
        <v>45105</v>
      </c>
      <c r="G58" s="27" t="s">
        <v>363</v>
      </c>
      <c r="H58" s="27"/>
    </row>
    <row r="59" spans="1:8" x14ac:dyDescent="0.2">
      <c r="A59" s="27" t="s">
        <v>137</v>
      </c>
      <c r="B59" s="59">
        <v>38.71</v>
      </c>
      <c r="C59" s="59">
        <v>3.6824822999999998</v>
      </c>
      <c r="D59" s="59"/>
      <c r="E59" s="60">
        <v>42.392482299999998</v>
      </c>
      <c r="F59" s="66">
        <v>45106</v>
      </c>
      <c r="G59" s="27" t="s">
        <v>363</v>
      </c>
      <c r="H59" s="27"/>
    </row>
    <row r="60" spans="1:8" x14ac:dyDescent="0.2">
      <c r="A60" s="27" t="s">
        <v>139</v>
      </c>
      <c r="B60" s="59">
        <v>19.989999999999998</v>
      </c>
      <c r="C60" s="59">
        <v>1.9016486999999997</v>
      </c>
      <c r="D60" s="59"/>
      <c r="E60" s="60">
        <v>21.891648699999998</v>
      </c>
      <c r="F60" s="66">
        <v>45106</v>
      </c>
      <c r="G60" s="27" t="s">
        <v>363</v>
      </c>
      <c r="H60" s="27"/>
    </row>
    <row r="61" spans="1:8" x14ac:dyDescent="0.2">
      <c r="A61" s="27" t="s">
        <v>130</v>
      </c>
      <c r="B61" s="59">
        <v>42.99</v>
      </c>
      <c r="C61" s="59">
        <v>4.0896387000000001</v>
      </c>
      <c r="D61" s="59"/>
      <c r="E61" s="60">
        <v>47.079638700000004</v>
      </c>
      <c r="F61" s="67">
        <v>45106</v>
      </c>
      <c r="G61" s="27" t="s">
        <v>363</v>
      </c>
      <c r="H61" s="27"/>
    </row>
    <row r="62" spans="1:8" x14ac:dyDescent="0.2">
      <c r="A62" s="27" t="s">
        <v>140</v>
      </c>
      <c r="B62" s="59">
        <v>29.78</v>
      </c>
      <c r="C62" s="59">
        <v>2.8329713999999999</v>
      </c>
      <c r="D62" s="59"/>
      <c r="E62" s="60">
        <v>32.612971399999999</v>
      </c>
      <c r="F62" s="66">
        <v>45106</v>
      </c>
      <c r="G62" s="27" t="s">
        <v>363</v>
      </c>
      <c r="H62" s="27"/>
    </row>
    <row r="63" spans="1:8" x14ac:dyDescent="0.2">
      <c r="A63" s="27" t="s">
        <v>141</v>
      </c>
      <c r="B63" s="59">
        <v>34.99</v>
      </c>
      <c r="C63" s="59">
        <f>B63*0.095</f>
        <v>3.3240500000000002</v>
      </c>
      <c r="D63" s="59"/>
      <c r="E63" s="60">
        <f>SUM(C63,B63)</f>
        <v>38.314050000000002</v>
      </c>
      <c r="F63" s="66">
        <v>45106</v>
      </c>
      <c r="G63" s="27" t="s">
        <v>363</v>
      </c>
      <c r="H63" s="27"/>
    </row>
    <row r="64" spans="1:8" x14ac:dyDescent="0.2">
      <c r="A64" s="27" t="s">
        <v>142</v>
      </c>
      <c r="B64" s="59">
        <v>59.99</v>
      </c>
      <c r="C64" s="59">
        <v>5.7068487000000001</v>
      </c>
      <c r="D64" s="59"/>
      <c r="E64" s="60">
        <v>65.696848700000004</v>
      </c>
      <c r="F64" s="66">
        <v>45106</v>
      </c>
      <c r="G64" s="27" t="s">
        <v>363</v>
      </c>
      <c r="H64" s="27"/>
    </row>
    <row r="65" spans="1:8" x14ac:dyDescent="0.2">
      <c r="A65" s="27" t="s">
        <v>278</v>
      </c>
      <c r="B65" s="59">
        <v>41.98</v>
      </c>
      <c r="C65" s="59">
        <v>3.9935573999999994</v>
      </c>
      <c r="D65" s="59"/>
      <c r="E65" s="14">
        <v>45.973557399999997</v>
      </c>
      <c r="F65" s="66">
        <v>45103</v>
      </c>
      <c r="G65" s="27" t="s">
        <v>363</v>
      </c>
      <c r="H65" s="60"/>
    </row>
    <row r="66" spans="1:8" x14ac:dyDescent="0.2">
      <c r="A66" s="27" t="s">
        <v>279</v>
      </c>
      <c r="B66" s="59">
        <v>23.22</v>
      </c>
      <c r="C66" s="59">
        <v>2.2089185999999996</v>
      </c>
      <c r="D66" s="59"/>
      <c r="E66" s="14">
        <v>25.428918599999999</v>
      </c>
      <c r="F66" s="66">
        <v>45103</v>
      </c>
      <c r="G66" s="27" t="s">
        <v>363</v>
      </c>
      <c r="H66" s="60"/>
    </row>
    <row r="67" spans="1:8" x14ac:dyDescent="0.2">
      <c r="A67" s="27" t="s">
        <v>280</v>
      </c>
      <c r="B67" s="59">
        <v>23.22</v>
      </c>
      <c r="C67" s="59">
        <v>2.2089185999999996</v>
      </c>
      <c r="D67" s="59"/>
      <c r="E67" s="14">
        <v>25.428918599999999</v>
      </c>
      <c r="F67" s="66">
        <v>45103</v>
      </c>
      <c r="G67" s="27" t="s">
        <v>363</v>
      </c>
      <c r="H67" s="60"/>
    </row>
    <row r="68" spans="1:8" x14ac:dyDescent="0.2">
      <c r="A68" s="27" t="s">
        <v>281</v>
      </c>
      <c r="B68" s="59">
        <v>164.29</v>
      </c>
      <c r="C68" s="59">
        <v>15.628907699999997</v>
      </c>
      <c r="D68" s="59"/>
      <c r="E68" s="14">
        <v>179.91890769999998</v>
      </c>
      <c r="F68" s="66">
        <v>45103</v>
      </c>
      <c r="G68" s="27" t="s">
        <v>363</v>
      </c>
      <c r="H68" s="60"/>
    </row>
    <row r="69" spans="1:8" x14ac:dyDescent="0.2">
      <c r="A69" s="27" t="s">
        <v>282</v>
      </c>
      <c r="B69" s="59">
        <v>7.42</v>
      </c>
      <c r="C69" s="59">
        <v>0.70586459999999995</v>
      </c>
      <c r="D69" s="59"/>
      <c r="E69" s="14">
        <v>8.1258645999999999</v>
      </c>
      <c r="F69" s="66">
        <v>45103</v>
      </c>
      <c r="G69" s="27" t="s">
        <v>363</v>
      </c>
      <c r="H69" s="60"/>
    </row>
    <row r="70" spans="1:8" x14ac:dyDescent="0.2">
      <c r="A70" s="27" t="s">
        <v>283</v>
      </c>
      <c r="B70" s="59">
        <v>37.97</v>
      </c>
      <c r="C70" s="59">
        <v>3.6120860999999995</v>
      </c>
      <c r="D70" s="59"/>
      <c r="E70" s="14">
        <v>41.582086099999998</v>
      </c>
      <c r="F70" s="66">
        <v>45103</v>
      </c>
      <c r="G70" s="27" t="s">
        <v>363</v>
      </c>
      <c r="H70" s="60"/>
    </row>
    <row r="71" spans="1:8" x14ac:dyDescent="0.2">
      <c r="A71" s="27" t="s">
        <v>284</v>
      </c>
      <c r="B71" s="59">
        <v>48.47</v>
      </c>
      <c r="C71" s="59">
        <v>4.6109510999999994</v>
      </c>
      <c r="D71" s="59"/>
      <c r="E71" s="14">
        <v>53.0809511</v>
      </c>
      <c r="F71" s="66">
        <v>45103</v>
      </c>
      <c r="G71" s="27" t="s">
        <v>363</v>
      </c>
      <c r="H71" s="60"/>
    </row>
    <row r="72" spans="1:8" x14ac:dyDescent="0.2">
      <c r="A72" s="27" t="s">
        <v>285</v>
      </c>
      <c r="B72" s="59">
        <v>11.33</v>
      </c>
      <c r="C72" s="59">
        <v>1.0778228999999999</v>
      </c>
      <c r="D72" s="59"/>
      <c r="E72" s="14">
        <v>12.407822899999999</v>
      </c>
      <c r="F72" s="66">
        <v>45103</v>
      </c>
      <c r="G72" s="27" t="s">
        <v>363</v>
      </c>
      <c r="H72" s="60"/>
    </row>
    <row r="73" spans="1:8" x14ac:dyDescent="0.2">
      <c r="A73" s="27" t="s">
        <v>286</v>
      </c>
      <c r="B73" s="59">
        <v>79.94</v>
      </c>
      <c r="C73" s="59">
        <v>7.6046921999999988</v>
      </c>
      <c r="D73" s="59"/>
      <c r="E73" s="14">
        <v>87.5446922</v>
      </c>
      <c r="F73" s="66">
        <v>45103</v>
      </c>
      <c r="G73" s="27" t="s">
        <v>363</v>
      </c>
      <c r="H73" s="60"/>
    </row>
    <row r="74" spans="1:8" x14ac:dyDescent="0.2">
      <c r="A74" s="27" t="s">
        <v>307</v>
      </c>
      <c r="B74" s="59">
        <v>764.97</v>
      </c>
      <c r="C74" s="59">
        <v>72.771596099999996</v>
      </c>
      <c r="D74" s="59"/>
      <c r="E74" s="60">
        <v>837.74</v>
      </c>
      <c r="F74" s="66">
        <v>45113</v>
      </c>
      <c r="G74" s="27" t="s">
        <v>363</v>
      </c>
      <c r="H74" s="60"/>
    </row>
    <row r="75" spans="1:8" x14ac:dyDescent="0.2">
      <c r="A75" s="27" t="s">
        <v>308</v>
      </c>
      <c r="B75" s="59">
        <v>202.91</v>
      </c>
      <c r="C75" s="59">
        <v>0</v>
      </c>
      <c r="D75" s="59"/>
      <c r="E75" s="60">
        <v>202.91</v>
      </c>
      <c r="F75" s="66">
        <v>45088</v>
      </c>
      <c r="G75" s="27" t="s">
        <v>363</v>
      </c>
      <c r="H75" s="27"/>
    </row>
    <row r="76" spans="1:8" x14ac:dyDescent="0.2">
      <c r="A76" s="27" t="s">
        <v>98</v>
      </c>
      <c r="B76" s="59">
        <v>29.69</v>
      </c>
      <c r="C76" s="59">
        <v>2.8244096999999999</v>
      </c>
      <c r="D76" s="59"/>
      <c r="E76" s="60">
        <v>32.514409700000002</v>
      </c>
      <c r="F76" s="66">
        <v>45096</v>
      </c>
      <c r="G76" s="27" t="s">
        <v>363</v>
      </c>
      <c r="H76" s="27"/>
    </row>
    <row r="77" spans="1:8" x14ac:dyDescent="0.2">
      <c r="A77" s="27" t="s">
        <v>116</v>
      </c>
      <c r="B77" s="59">
        <v>59.98</v>
      </c>
      <c r="C77" s="59">
        <f>B77*0.095</f>
        <v>5.6981000000000002</v>
      </c>
      <c r="D77" s="59"/>
      <c r="E77" s="60">
        <f>SUM(B77,C77)</f>
        <v>65.678100000000001</v>
      </c>
      <c r="F77" s="66">
        <v>45104</v>
      </c>
      <c r="G77" s="27" t="s">
        <v>363</v>
      </c>
      <c r="H77" s="27" t="s">
        <v>400</v>
      </c>
    </row>
    <row r="78" spans="1:8" x14ac:dyDescent="0.2">
      <c r="A78" s="27" t="s">
        <v>117</v>
      </c>
      <c r="B78" s="59">
        <v>107.97</v>
      </c>
      <c r="C78" s="59">
        <v>10.2711861</v>
      </c>
      <c r="D78" s="59"/>
      <c r="E78" s="60">
        <v>118.24118609999999</v>
      </c>
      <c r="F78" s="66">
        <v>45104</v>
      </c>
      <c r="G78" s="27" t="s">
        <v>363</v>
      </c>
      <c r="H78" s="27" t="s">
        <v>401</v>
      </c>
    </row>
    <row r="79" spans="1:8" x14ac:dyDescent="0.2">
      <c r="A79" s="27" t="s">
        <v>118</v>
      </c>
      <c r="B79" s="59">
        <v>134.94</v>
      </c>
      <c r="C79" s="59">
        <v>12.8368422</v>
      </c>
      <c r="D79" s="59"/>
      <c r="E79" s="60">
        <v>147.7768422</v>
      </c>
      <c r="F79" s="66">
        <v>45104</v>
      </c>
      <c r="G79" s="27" t="s">
        <v>363</v>
      </c>
      <c r="H79" s="27" t="s">
        <v>402</v>
      </c>
    </row>
    <row r="80" spans="1:8" x14ac:dyDescent="0.2">
      <c r="A80" s="27" t="s">
        <v>119</v>
      </c>
      <c r="B80" s="59">
        <v>215.94</v>
      </c>
      <c r="C80" s="59">
        <v>20.542372199999999</v>
      </c>
      <c r="D80" s="59"/>
      <c r="E80" s="60">
        <v>236.48237219999999</v>
      </c>
      <c r="F80" s="66">
        <v>45104</v>
      </c>
      <c r="G80" s="27" t="s">
        <v>363</v>
      </c>
      <c r="H80" s="27" t="s">
        <v>401</v>
      </c>
    </row>
    <row r="81" spans="1:8" x14ac:dyDescent="0.2">
      <c r="A81" s="27" t="s">
        <v>120</v>
      </c>
      <c r="B81" s="59">
        <f>5*26.99</f>
        <v>134.94999999999999</v>
      </c>
      <c r="C81" s="59">
        <f>B81*0.095</f>
        <v>12.82025</v>
      </c>
      <c r="D81" s="59"/>
      <c r="E81" s="60">
        <f>SUM(B81,C81)</f>
        <v>147.77024999999998</v>
      </c>
      <c r="F81" s="66">
        <v>45104</v>
      </c>
      <c r="G81" s="27" t="s">
        <v>363</v>
      </c>
      <c r="H81" s="27" t="s">
        <v>399</v>
      </c>
    </row>
    <row r="82" spans="1:8" x14ac:dyDescent="0.2">
      <c r="A82" s="27" t="s">
        <v>144</v>
      </c>
      <c r="B82" s="59">
        <v>129.44999999999999</v>
      </c>
      <c r="C82" s="59">
        <v>12.3145785</v>
      </c>
      <c r="D82" s="59"/>
      <c r="E82" s="60">
        <v>141.75</v>
      </c>
      <c r="F82" s="66">
        <v>45089</v>
      </c>
      <c r="G82" s="27" t="s">
        <v>363</v>
      </c>
      <c r="H82" s="27" t="s">
        <v>392</v>
      </c>
    </row>
    <row r="83" spans="1:8" x14ac:dyDescent="0.2">
      <c r="A83" s="27" t="s">
        <v>107</v>
      </c>
      <c r="B83" s="59">
        <v>65.94</v>
      </c>
      <c r="C83" s="59">
        <v>6.2728721999999992</v>
      </c>
      <c r="D83" s="59"/>
      <c r="E83" s="157">
        <v>72.209999999999994</v>
      </c>
      <c r="F83" s="66">
        <v>45096</v>
      </c>
      <c r="G83" s="27" t="s">
        <v>363</v>
      </c>
      <c r="H83" s="60" t="s">
        <v>406</v>
      </c>
    </row>
    <row r="84" spans="1:8" x14ac:dyDescent="0.2">
      <c r="A84" s="27" t="s">
        <v>106</v>
      </c>
      <c r="B84" s="59">
        <v>37.79</v>
      </c>
      <c r="C84" s="59">
        <v>3.5949626999999995</v>
      </c>
      <c r="D84" s="59"/>
      <c r="E84" s="60">
        <v>41.384962699999996</v>
      </c>
      <c r="F84" s="66">
        <v>45111</v>
      </c>
      <c r="G84" s="27" t="s">
        <v>363</v>
      </c>
      <c r="H84" s="27"/>
    </row>
    <row r="85" spans="1:8" x14ac:dyDescent="0.2">
      <c r="A85" s="27" t="s">
        <v>109</v>
      </c>
      <c r="B85" s="59">
        <v>27.98</v>
      </c>
      <c r="C85" s="59">
        <v>2.6617373999999998</v>
      </c>
      <c r="D85" s="59"/>
      <c r="E85" s="60">
        <v>30.6417374</v>
      </c>
      <c r="F85" s="66">
        <v>45111</v>
      </c>
      <c r="G85" s="27" t="s">
        <v>363</v>
      </c>
      <c r="H85" s="27" t="s">
        <v>387</v>
      </c>
    </row>
    <row r="86" spans="1:8" x14ac:dyDescent="0.2">
      <c r="A86" s="27" t="s">
        <v>103</v>
      </c>
      <c r="B86" s="59">
        <v>13.98</v>
      </c>
      <c r="C86" s="59">
        <v>1.3299174</v>
      </c>
      <c r="D86" s="59"/>
      <c r="E86" s="60">
        <v>15.3099174</v>
      </c>
      <c r="F86" s="66">
        <v>45111</v>
      </c>
      <c r="G86" s="27" t="s">
        <v>363</v>
      </c>
      <c r="H86" s="27"/>
    </row>
    <row r="87" spans="1:8" x14ac:dyDescent="0.2">
      <c r="A87" s="27" t="s">
        <v>106</v>
      </c>
      <c r="B87" s="59">
        <v>46.35</v>
      </c>
      <c r="C87" s="59">
        <v>4.4092754999999997</v>
      </c>
      <c r="D87" s="59"/>
      <c r="E87" s="60">
        <v>50.759275500000001</v>
      </c>
      <c r="F87" s="66">
        <v>45111</v>
      </c>
      <c r="G87" s="27" t="s">
        <v>363</v>
      </c>
      <c r="H87" s="27"/>
    </row>
    <row r="88" spans="1:8" x14ac:dyDescent="0.2">
      <c r="A88" s="27" t="s">
        <v>113</v>
      </c>
      <c r="B88" s="59">
        <v>13.99</v>
      </c>
      <c r="C88" s="59">
        <v>1.3308686999999999</v>
      </c>
      <c r="D88" s="59"/>
      <c r="E88" s="60">
        <v>15.3208687</v>
      </c>
      <c r="F88" s="66">
        <v>45111</v>
      </c>
      <c r="G88" s="27" t="s">
        <v>363</v>
      </c>
      <c r="H88" s="27"/>
    </row>
    <row r="89" spans="1:8" x14ac:dyDescent="0.2">
      <c r="A89" s="27" t="s">
        <v>103</v>
      </c>
      <c r="B89" s="59">
        <v>14.99</v>
      </c>
      <c r="C89" s="59">
        <v>1.4259986999999998</v>
      </c>
      <c r="D89" s="59"/>
      <c r="E89" s="60">
        <v>16.415998699999999</v>
      </c>
      <c r="F89" s="66">
        <v>45111</v>
      </c>
      <c r="G89" s="27" t="s">
        <v>363</v>
      </c>
      <c r="H89" s="27"/>
    </row>
    <row r="90" spans="1:8" x14ac:dyDescent="0.2">
      <c r="A90" s="27" t="s">
        <v>122</v>
      </c>
      <c r="B90" s="59">
        <v>24.99</v>
      </c>
      <c r="C90" s="59">
        <v>2.3772986999999999</v>
      </c>
      <c r="D90" s="59"/>
      <c r="E90" s="60">
        <v>27.367298699999999</v>
      </c>
      <c r="F90" s="66">
        <v>45089</v>
      </c>
      <c r="G90" s="27" t="s">
        <v>363</v>
      </c>
      <c r="H90" s="27"/>
    </row>
    <row r="91" spans="1:8" x14ac:dyDescent="0.2">
      <c r="A91" s="27" t="s">
        <v>143</v>
      </c>
      <c r="B91" s="59">
        <v>170.67</v>
      </c>
      <c r="C91" s="59">
        <v>16.235837099999998</v>
      </c>
      <c r="D91" s="59"/>
      <c r="E91" s="60">
        <v>186.88</v>
      </c>
      <c r="F91" s="66">
        <v>45126</v>
      </c>
      <c r="G91" s="27" t="s">
        <v>363</v>
      </c>
      <c r="H91" s="27"/>
    </row>
    <row r="92" spans="1:8" x14ac:dyDescent="0.2">
      <c r="A92" s="27" t="s">
        <v>138</v>
      </c>
      <c r="B92" s="59">
        <v>485.61</v>
      </c>
      <c r="C92" s="59">
        <f>B92*9.513%</f>
        <v>46.196079300000001</v>
      </c>
      <c r="D92" s="59"/>
      <c r="E92" s="60">
        <f>B92+C92+D92</f>
        <v>531.80607929999996</v>
      </c>
      <c r="F92" s="66">
        <v>45126</v>
      </c>
      <c r="G92" s="27" t="s">
        <v>363</v>
      </c>
      <c r="H92" s="27" t="s">
        <v>396</v>
      </c>
    </row>
    <row r="93" spans="1:8" x14ac:dyDescent="0.2">
      <c r="A93" s="27" t="s">
        <v>138</v>
      </c>
      <c r="B93" s="59">
        <v>252.42</v>
      </c>
      <c r="C93" s="59">
        <v>23.98</v>
      </c>
      <c r="D93" s="59"/>
      <c r="E93" s="60">
        <v>276.39999999999998</v>
      </c>
      <c r="F93" s="66">
        <v>45126</v>
      </c>
      <c r="G93" s="156" t="s">
        <v>363</v>
      </c>
      <c r="H93" s="27" t="s">
        <v>397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B5E0-DE4A-4B06-85E9-EF3FFD809B9B}">
  <sheetPr codeName="Sheet12"/>
  <dimension ref="A2:G11"/>
  <sheetViews>
    <sheetView workbookViewId="0">
      <selection activeCell="A11" sqref="A11"/>
    </sheetView>
  </sheetViews>
  <sheetFormatPr baseColWidth="10" defaultColWidth="27.33203125" defaultRowHeight="15" x14ac:dyDescent="0.2"/>
  <cols>
    <col min="2" max="2" width="13.5" customWidth="1"/>
    <col min="3" max="3" width="11.1640625" customWidth="1"/>
    <col min="4" max="4" width="7.1640625" customWidth="1"/>
    <col min="5" max="5" width="11.33203125" customWidth="1"/>
    <col min="6" max="6" width="10.83203125" customWidth="1"/>
  </cols>
  <sheetData>
    <row r="2" spans="1:7" x14ac:dyDescent="0.2">
      <c r="A2" s="27" t="s">
        <v>213</v>
      </c>
      <c r="B2" s="59">
        <v>15.78</v>
      </c>
      <c r="C2" s="59">
        <f t="shared" ref="C2:C8" si="0">B2*9.513%</f>
        <v>1.5011513999999999</v>
      </c>
      <c r="D2" s="59"/>
      <c r="E2" s="60">
        <f t="shared" ref="E2:E8" si="1">B2+C2+D2</f>
        <v>17.281151399999999</v>
      </c>
      <c r="F2" s="61">
        <v>45136</v>
      </c>
      <c r="G2" s="27" t="s">
        <v>363</v>
      </c>
    </row>
    <row r="3" spans="1:7" x14ac:dyDescent="0.2">
      <c r="A3" s="27" t="s">
        <v>214</v>
      </c>
      <c r="B3" s="59">
        <v>3.74</v>
      </c>
      <c r="C3" s="59">
        <f t="shared" si="0"/>
        <v>0.3557862</v>
      </c>
      <c r="D3" s="59"/>
      <c r="E3" s="60">
        <f t="shared" si="1"/>
        <v>4.0957862</v>
      </c>
      <c r="F3" s="61">
        <v>45136</v>
      </c>
      <c r="G3" s="27" t="s">
        <v>363</v>
      </c>
    </row>
    <row r="4" spans="1:7" x14ac:dyDescent="0.2">
      <c r="A4" s="27" t="s">
        <v>211</v>
      </c>
      <c r="B4" s="59">
        <v>17.84</v>
      </c>
      <c r="C4" s="59">
        <f t="shared" si="0"/>
        <v>1.6971191999999999</v>
      </c>
      <c r="D4" s="59"/>
      <c r="E4" s="60">
        <f t="shared" si="1"/>
        <v>19.537119199999999</v>
      </c>
      <c r="F4" s="61">
        <v>45135</v>
      </c>
      <c r="G4" s="27" t="s">
        <v>363</v>
      </c>
    </row>
    <row r="5" spans="1:7" x14ac:dyDescent="0.2">
      <c r="A5" s="27" t="s">
        <v>212</v>
      </c>
      <c r="B5" s="59">
        <v>239</v>
      </c>
      <c r="C5" s="59">
        <f t="shared" si="0"/>
        <v>22.736069999999998</v>
      </c>
      <c r="D5" s="59"/>
      <c r="E5" s="60">
        <f t="shared" si="1"/>
        <v>261.73606999999998</v>
      </c>
      <c r="F5" s="61">
        <v>45135</v>
      </c>
      <c r="G5" s="27" t="s">
        <v>363</v>
      </c>
    </row>
    <row r="6" spans="1:7" x14ac:dyDescent="0.2">
      <c r="A6" s="27" t="s">
        <v>208</v>
      </c>
      <c r="B6" s="59">
        <v>279</v>
      </c>
      <c r="C6" s="59">
        <f t="shared" si="0"/>
        <v>26.541269999999997</v>
      </c>
      <c r="D6" s="59"/>
      <c r="E6" s="60">
        <f t="shared" si="1"/>
        <v>305.54127</v>
      </c>
      <c r="F6" s="61">
        <v>45133</v>
      </c>
      <c r="G6" s="27" t="s">
        <v>363</v>
      </c>
    </row>
    <row r="7" spans="1:7" x14ac:dyDescent="0.2">
      <c r="A7" s="27" t="s">
        <v>204</v>
      </c>
      <c r="B7" s="59">
        <v>359.1</v>
      </c>
      <c r="C7" s="59">
        <f t="shared" si="0"/>
        <v>34.161183000000001</v>
      </c>
      <c r="D7" s="59"/>
      <c r="E7" s="60">
        <f t="shared" si="1"/>
        <v>393.26118300000002</v>
      </c>
      <c r="F7" s="61">
        <v>45134</v>
      </c>
      <c r="G7" s="27" t="s">
        <v>363</v>
      </c>
    </row>
    <row r="8" spans="1:7" x14ac:dyDescent="0.2">
      <c r="A8" s="27" t="s">
        <v>205</v>
      </c>
      <c r="B8" s="59">
        <v>101.29</v>
      </c>
      <c r="C8" s="59">
        <f t="shared" si="0"/>
        <v>9.6357176999999989</v>
      </c>
      <c r="D8" s="59"/>
      <c r="E8" s="60">
        <f t="shared" si="1"/>
        <v>110.92571770000001</v>
      </c>
      <c r="F8" s="61">
        <v>45134</v>
      </c>
      <c r="G8" s="27" t="s">
        <v>363</v>
      </c>
    </row>
    <row r="9" spans="1:7" x14ac:dyDescent="0.2">
      <c r="A9" s="27" t="s">
        <v>205</v>
      </c>
      <c r="B9" s="59">
        <v>101.29</v>
      </c>
      <c r="C9" s="59">
        <v>9.6357176999999989</v>
      </c>
      <c r="D9" s="59"/>
      <c r="E9" s="60">
        <v>110.92571770000001</v>
      </c>
      <c r="F9" s="61">
        <v>45134</v>
      </c>
      <c r="G9" s="27" t="s">
        <v>363</v>
      </c>
    </row>
    <row r="10" spans="1:7" x14ac:dyDescent="0.2">
      <c r="A10" s="27" t="s">
        <v>205</v>
      </c>
      <c r="B10" s="59">
        <v>101.29</v>
      </c>
      <c r="C10" s="59">
        <f>B10*9.513%</f>
        <v>9.6357176999999989</v>
      </c>
      <c r="D10" s="59"/>
      <c r="E10" s="60">
        <f>B10+C10+D10</f>
        <v>110.92571770000001</v>
      </c>
      <c r="F10" s="61">
        <v>45134</v>
      </c>
      <c r="G10" s="27" t="s">
        <v>363</v>
      </c>
    </row>
    <row r="11" spans="1:7" x14ac:dyDescent="0.2">
      <c r="A11" s="27" t="s">
        <v>204</v>
      </c>
      <c r="B11" s="59">
        <v>534.6</v>
      </c>
      <c r="C11" s="59">
        <f>B11*9.513%</f>
        <v>50.856497999999995</v>
      </c>
      <c r="D11" s="59"/>
      <c r="E11" s="60">
        <f>B11+C11+D11</f>
        <v>585.45649800000001</v>
      </c>
      <c r="F11" s="61">
        <v>45134</v>
      </c>
      <c r="G11" s="27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624A-7AF5-4128-8ED0-709E34A46E0E}">
  <sheetPr codeName="Sheet2"/>
  <dimension ref="A2:G9"/>
  <sheetViews>
    <sheetView workbookViewId="0">
      <selection activeCell="B6" sqref="B6"/>
    </sheetView>
  </sheetViews>
  <sheetFormatPr baseColWidth="10" defaultColWidth="26.33203125" defaultRowHeight="15" x14ac:dyDescent="0.2"/>
  <cols>
    <col min="2" max="2" width="10.83203125" customWidth="1"/>
    <col min="3" max="3" width="12.5" customWidth="1"/>
    <col min="4" max="5" width="9.1640625" customWidth="1"/>
    <col min="6" max="6" width="13.5" customWidth="1"/>
    <col min="7" max="7" width="15.5" customWidth="1"/>
  </cols>
  <sheetData>
    <row r="2" spans="1:7" x14ac:dyDescent="0.2">
      <c r="A2" s="27" t="s">
        <v>99</v>
      </c>
      <c r="B2" s="59">
        <v>69.989999999999995</v>
      </c>
      <c r="C2" s="59">
        <f>B2*9.513%</f>
        <v>6.658148699999999</v>
      </c>
      <c r="D2" s="59"/>
      <c r="E2" s="60">
        <f>B2+C2+D2</f>
        <v>76.648148699999993</v>
      </c>
      <c r="F2" s="27"/>
      <c r="G2" s="27" t="s">
        <v>363</v>
      </c>
    </row>
    <row r="3" spans="1:7" x14ac:dyDescent="0.2">
      <c r="A3" s="27" t="s">
        <v>115</v>
      </c>
      <c r="B3" s="59">
        <v>59.01</v>
      </c>
      <c r="C3" s="59">
        <f>B3*9.513%</f>
        <v>5.6136212999999993</v>
      </c>
      <c r="D3" s="59"/>
      <c r="E3" s="60">
        <f>B3+C3+D3</f>
        <v>64.623621299999996</v>
      </c>
      <c r="F3" s="27"/>
      <c r="G3" s="27" t="s">
        <v>363</v>
      </c>
    </row>
    <row r="4" spans="1:7" x14ac:dyDescent="0.2">
      <c r="A4" s="27" t="s">
        <v>121</v>
      </c>
      <c r="B4" s="59">
        <v>11.99</v>
      </c>
      <c r="C4" s="59">
        <f>B4*9.513%</f>
        <v>1.1406087</v>
      </c>
      <c r="D4" s="59"/>
      <c r="E4" s="60">
        <f>B4+C4+D4</f>
        <v>13.1306087</v>
      </c>
      <c r="F4" s="27"/>
      <c r="G4" s="27" t="s">
        <v>363</v>
      </c>
    </row>
    <row r="5" spans="1:7" x14ac:dyDescent="0.2">
      <c r="A5" s="27" t="s">
        <v>127</v>
      </c>
      <c r="B5" s="59">
        <v>85.99</v>
      </c>
      <c r="C5" s="59">
        <f>B5*9.513%</f>
        <v>8.1802286999999989</v>
      </c>
      <c r="D5" s="59"/>
      <c r="E5" s="60">
        <v>94.16</v>
      </c>
      <c r="F5" s="27"/>
      <c r="G5" s="27" t="s">
        <v>370</v>
      </c>
    </row>
    <row r="6" spans="1:7" x14ac:dyDescent="0.2">
      <c r="A6" s="27" t="s">
        <v>128</v>
      </c>
      <c r="B6" s="59">
        <v>119.99</v>
      </c>
      <c r="C6" s="59">
        <f>B6*9.513%</f>
        <v>11.414648699999999</v>
      </c>
      <c r="D6" s="59"/>
      <c r="E6" s="60">
        <f>B6+C6+D6</f>
        <v>131.4046487</v>
      </c>
      <c r="F6" s="27"/>
      <c r="G6" s="27" t="s">
        <v>370</v>
      </c>
    </row>
    <row r="8" spans="1:7" x14ac:dyDescent="0.2">
      <c r="E8" s="175" t="s">
        <v>14</v>
      </c>
    </row>
    <row r="9" spans="1:7" x14ac:dyDescent="0.2">
      <c r="E9" s="177">
        <f>SUM(E2:E7)</f>
        <v>379.96702740000001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E075-2902-44BF-BB5F-3F2922E2D854}">
  <sheetPr codeName="Sheet3"/>
  <dimension ref="A1:H21"/>
  <sheetViews>
    <sheetView workbookViewId="0">
      <selection activeCell="G22" sqref="G22"/>
    </sheetView>
  </sheetViews>
  <sheetFormatPr baseColWidth="10" defaultColWidth="29.83203125" defaultRowHeight="15" x14ac:dyDescent="0.2"/>
  <cols>
    <col min="2" max="2" width="14.1640625" customWidth="1"/>
    <col min="3" max="3" width="14.5" customWidth="1"/>
    <col min="4" max="4" width="12.83203125" customWidth="1"/>
    <col min="5" max="5" width="13.1640625" customWidth="1"/>
    <col min="6" max="6" width="12.33203125" customWidth="1"/>
  </cols>
  <sheetData>
    <row r="1" spans="1:8" x14ac:dyDescent="0.2">
      <c r="B1" s="15"/>
    </row>
    <row r="2" spans="1:8" x14ac:dyDescent="0.2">
      <c r="A2" s="27" t="s">
        <v>309</v>
      </c>
      <c r="B2" s="60">
        <v>3450.98</v>
      </c>
      <c r="C2" s="59"/>
      <c r="D2" s="27"/>
      <c r="E2" s="60">
        <f t="shared" ref="E2:E19" si="0">B2+C2+D2</f>
        <v>3450.98</v>
      </c>
      <c r="F2" s="61">
        <v>43998</v>
      </c>
      <c r="G2" s="15" t="s">
        <v>417</v>
      </c>
    </row>
    <row r="3" spans="1:8" x14ac:dyDescent="0.2">
      <c r="A3" s="62" t="s">
        <v>309</v>
      </c>
      <c r="B3" s="63">
        <v>3321.77</v>
      </c>
      <c r="C3" s="59"/>
      <c r="D3" s="63"/>
      <c r="E3" s="60">
        <f t="shared" si="0"/>
        <v>3321.77</v>
      </c>
      <c r="F3" s="62">
        <v>45089</v>
      </c>
      <c r="G3" t="s">
        <v>417</v>
      </c>
    </row>
    <row r="4" spans="1:8" x14ac:dyDescent="0.2">
      <c r="A4" s="27" t="s">
        <v>255</v>
      </c>
      <c r="B4" s="60">
        <v>179.99</v>
      </c>
      <c r="C4" s="59">
        <f t="shared" ref="C4:C19" si="1">B4*9.513%</f>
        <v>17.1224487</v>
      </c>
      <c r="D4" s="60"/>
      <c r="E4" s="60">
        <f t="shared" si="0"/>
        <v>197.11244870000002</v>
      </c>
      <c r="F4" s="61">
        <v>45100</v>
      </c>
      <c r="G4" s="167" t="s">
        <v>418</v>
      </c>
      <c r="H4" s="175" t="s">
        <v>438</v>
      </c>
    </row>
    <row r="5" spans="1:8" x14ac:dyDescent="0.2">
      <c r="A5" s="27" t="s">
        <v>256</v>
      </c>
      <c r="B5" s="60">
        <v>8.57</v>
      </c>
      <c r="C5" s="59">
        <f t="shared" si="1"/>
        <v>0.81526409999999994</v>
      </c>
      <c r="D5" s="60"/>
      <c r="E5" s="60">
        <f t="shared" si="0"/>
        <v>9.3852641000000006</v>
      </c>
      <c r="F5" s="61">
        <v>45099</v>
      </c>
      <c r="G5" s="167" t="s">
        <v>418</v>
      </c>
      <c r="H5" s="175" t="s">
        <v>438</v>
      </c>
    </row>
    <row r="6" spans="1:8" x14ac:dyDescent="0.2">
      <c r="A6" s="27" t="s">
        <v>257</v>
      </c>
      <c r="B6" s="59">
        <v>22.97</v>
      </c>
      <c r="C6" s="59">
        <f t="shared" si="1"/>
        <v>2.1851360999999998</v>
      </c>
      <c r="D6" s="59"/>
      <c r="E6" s="60">
        <f t="shared" si="0"/>
        <v>25.1551361</v>
      </c>
      <c r="F6" s="61">
        <v>45099</v>
      </c>
      <c r="G6" s="167" t="s">
        <v>418</v>
      </c>
      <c r="H6" s="175" t="s">
        <v>438</v>
      </c>
    </row>
    <row r="7" spans="1:8" x14ac:dyDescent="0.2">
      <c r="A7" s="27" t="s">
        <v>257</v>
      </c>
      <c r="B7" s="59">
        <v>30.97</v>
      </c>
      <c r="C7" s="59">
        <f t="shared" si="1"/>
        <v>2.9461760999999997</v>
      </c>
      <c r="D7" s="59"/>
      <c r="E7" s="60">
        <f t="shared" si="0"/>
        <v>33.916176100000001</v>
      </c>
      <c r="F7" s="61">
        <v>45099</v>
      </c>
      <c r="G7" s="167" t="s">
        <v>418</v>
      </c>
      <c r="H7" s="175" t="s">
        <v>438</v>
      </c>
    </row>
    <row r="8" spans="1:8" x14ac:dyDescent="0.2">
      <c r="A8" s="27" t="s">
        <v>258</v>
      </c>
      <c r="B8" s="59">
        <v>7.97</v>
      </c>
      <c r="C8" s="59">
        <f t="shared" si="1"/>
        <v>0.75818609999999986</v>
      </c>
      <c r="D8" s="59"/>
      <c r="E8" s="60">
        <f t="shared" si="0"/>
        <v>8.7281861000000003</v>
      </c>
      <c r="F8" s="61">
        <v>45096</v>
      </c>
      <c r="G8" s="167" t="s">
        <v>418</v>
      </c>
      <c r="H8" s="175" t="s">
        <v>438</v>
      </c>
    </row>
    <row r="9" spans="1:8" x14ac:dyDescent="0.2">
      <c r="A9" s="27" t="s">
        <v>259</v>
      </c>
      <c r="B9" s="59">
        <v>2.97</v>
      </c>
      <c r="C9" s="59">
        <f t="shared" si="1"/>
        <v>0.28253610000000001</v>
      </c>
      <c r="D9" s="59"/>
      <c r="E9" s="60">
        <f t="shared" si="0"/>
        <v>3.2525361000000004</v>
      </c>
      <c r="F9" s="61">
        <v>45096</v>
      </c>
      <c r="G9" s="167" t="s">
        <v>418</v>
      </c>
      <c r="H9" s="175" t="s">
        <v>438</v>
      </c>
    </row>
    <row r="10" spans="1:8" x14ac:dyDescent="0.2">
      <c r="A10" s="27" t="s">
        <v>259</v>
      </c>
      <c r="B10" s="59">
        <v>3.57</v>
      </c>
      <c r="C10" s="59">
        <f t="shared" si="1"/>
        <v>0.33961409999999997</v>
      </c>
      <c r="D10" s="59"/>
      <c r="E10" s="60">
        <f t="shared" si="0"/>
        <v>3.9096140999999998</v>
      </c>
      <c r="F10" s="61">
        <v>45096</v>
      </c>
      <c r="G10" s="167" t="s">
        <v>418</v>
      </c>
      <c r="H10" s="175" t="s">
        <v>438</v>
      </c>
    </row>
    <row r="11" spans="1:8" x14ac:dyDescent="0.2">
      <c r="A11" s="27" t="s">
        <v>260</v>
      </c>
      <c r="B11" s="59">
        <v>15.97</v>
      </c>
      <c r="C11" s="59">
        <f t="shared" si="1"/>
        <v>1.5192261</v>
      </c>
      <c r="D11" s="59"/>
      <c r="E11" s="60">
        <f t="shared" si="0"/>
        <v>17.4892261</v>
      </c>
      <c r="F11" s="61">
        <v>45096</v>
      </c>
      <c r="G11" s="167" t="s">
        <v>418</v>
      </c>
      <c r="H11" s="175" t="s">
        <v>438</v>
      </c>
    </row>
    <row r="12" spans="1:8" x14ac:dyDescent="0.2">
      <c r="A12" s="27" t="s">
        <v>261</v>
      </c>
      <c r="B12" s="59">
        <v>9.9700000000000006</v>
      </c>
      <c r="C12" s="59">
        <f t="shared" si="1"/>
        <v>0.94844609999999996</v>
      </c>
      <c r="D12" s="59"/>
      <c r="E12" s="60">
        <f t="shared" si="0"/>
        <v>10.918446100000001</v>
      </c>
      <c r="F12" s="61">
        <v>45096</v>
      </c>
      <c r="G12" s="167" t="s">
        <v>418</v>
      </c>
      <c r="H12" s="175" t="s">
        <v>438</v>
      </c>
    </row>
    <row r="13" spans="1:8" x14ac:dyDescent="0.2">
      <c r="A13" s="27" t="s">
        <v>265</v>
      </c>
      <c r="B13" s="59">
        <v>12.97</v>
      </c>
      <c r="C13" s="59">
        <f t="shared" si="1"/>
        <v>1.2338361</v>
      </c>
      <c r="D13" s="59"/>
      <c r="E13" s="60">
        <f t="shared" si="0"/>
        <v>14.2038361</v>
      </c>
      <c r="F13" s="61">
        <v>45096</v>
      </c>
      <c r="G13" s="167" t="s">
        <v>418</v>
      </c>
      <c r="H13" s="175" t="s">
        <v>438</v>
      </c>
    </row>
    <row r="14" spans="1:8" x14ac:dyDescent="0.2">
      <c r="A14" s="27" t="s">
        <v>262</v>
      </c>
      <c r="B14" s="59">
        <v>24.97</v>
      </c>
      <c r="C14" s="59">
        <f t="shared" si="1"/>
        <v>2.3753960999999997</v>
      </c>
      <c r="D14" s="59"/>
      <c r="E14" s="60">
        <f t="shared" si="0"/>
        <v>27.345396099999999</v>
      </c>
      <c r="F14" s="61">
        <v>45096</v>
      </c>
      <c r="G14" s="167" t="s">
        <v>418</v>
      </c>
      <c r="H14" s="175" t="s">
        <v>438</v>
      </c>
    </row>
    <row r="15" spans="1:8" x14ac:dyDescent="0.2">
      <c r="A15" s="27" t="s">
        <v>263</v>
      </c>
      <c r="B15" s="59">
        <v>48.97</v>
      </c>
      <c r="C15" s="59">
        <f t="shared" si="1"/>
        <v>4.6585160999999999</v>
      </c>
      <c r="D15" s="59"/>
      <c r="E15" s="60">
        <f t="shared" si="0"/>
        <v>53.628516099999999</v>
      </c>
      <c r="F15" s="61">
        <v>45099</v>
      </c>
      <c r="G15" s="167" t="s">
        <v>418</v>
      </c>
      <c r="H15" s="175" t="s">
        <v>438</v>
      </c>
    </row>
    <row r="16" spans="1:8" x14ac:dyDescent="0.2">
      <c r="A16" s="27" t="s">
        <v>264</v>
      </c>
      <c r="B16" s="59">
        <v>4.99</v>
      </c>
      <c r="C16" s="59">
        <f t="shared" si="1"/>
        <v>0.47469869999999997</v>
      </c>
      <c r="D16" s="59"/>
      <c r="E16" s="60">
        <f t="shared" si="0"/>
        <v>5.4646987000000005</v>
      </c>
      <c r="F16" s="61">
        <v>45099</v>
      </c>
      <c r="G16" s="167" t="s">
        <v>418</v>
      </c>
      <c r="H16" s="175" t="s">
        <v>438</v>
      </c>
    </row>
    <row r="17" spans="1:8" x14ac:dyDescent="0.2">
      <c r="A17" s="27" t="s">
        <v>266</v>
      </c>
      <c r="B17" s="59">
        <v>22.04</v>
      </c>
      <c r="C17" s="59">
        <f t="shared" si="1"/>
        <v>2.0966651999999999</v>
      </c>
      <c r="D17" s="59"/>
      <c r="E17" s="60">
        <f t="shared" si="0"/>
        <v>24.136665199999999</v>
      </c>
      <c r="F17" s="61">
        <v>45100</v>
      </c>
      <c r="G17" s="167" t="s">
        <v>418</v>
      </c>
      <c r="H17" s="175" t="s">
        <v>438</v>
      </c>
    </row>
    <row r="18" spans="1:8" x14ac:dyDescent="0.2">
      <c r="A18" s="27" t="s">
        <v>267</v>
      </c>
      <c r="B18" s="59">
        <v>99</v>
      </c>
      <c r="C18" s="59">
        <f t="shared" si="1"/>
        <v>9.4178699999999989</v>
      </c>
      <c r="D18" s="59"/>
      <c r="E18" s="60">
        <f t="shared" si="0"/>
        <v>108.41786999999999</v>
      </c>
      <c r="F18" s="61">
        <v>45080</v>
      </c>
      <c r="G18" s="167" t="s">
        <v>418</v>
      </c>
      <c r="H18" s="175" t="s">
        <v>438</v>
      </c>
    </row>
    <row r="19" spans="1:8" x14ac:dyDescent="0.2">
      <c r="A19" s="27" t="s">
        <v>268</v>
      </c>
      <c r="B19" s="59">
        <v>21.98</v>
      </c>
      <c r="C19" s="59">
        <f t="shared" si="1"/>
        <v>2.0909573999999997</v>
      </c>
      <c r="D19" s="59"/>
      <c r="E19" s="60">
        <f t="shared" si="0"/>
        <v>24.070957400000001</v>
      </c>
      <c r="F19" s="61">
        <v>45080</v>
      </c>
      <c r="G19" s="167" t="s">
        <v>418</v>
      </c>
      <c r="H19" s="175" t="s">
        <v>438</v>
      </c>
    </row>
    <row r="20" spans="1:8" x14ac:dyDescent="0.2">
      <c r="A20" s="64"/>
      <c r="B20" s="180"/>
      <c r="C20" s="180"/>
      <c r="D20" s="180"/>
      <c r="E20" s="181" t="s">
        <v>14</v>
      </c>
      <c r="F20" s="62"/>
    </row>
    <row r="21" spans="1:8" x14ac:dyDescent="0.2">
      <c r="E21" s="179">
        <f>SUM(E2:E19)</f>
        <v>7339.8849731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59F8-C99D-4368-8C45-E6B76FC38CCA}">
  <sheetPr codeName="Sheet4"/>
  <dimension ref="A1:I41"/>
  <sheetViews>
    <sheetView workbookViewId="0">
      <selection activeCell="I37" sqref="I37"/>
    </sheetView>
  </sheetViews>
  <sheetFormatPr baseColWidth="10" defaultColWidth="8.83203125" defaultRowHeight="15" x14ac:dyDescent="0.2"/>
  <cols>
    <col min="1" max="1" width="38.83203125" bestFit="1" customWidth="1"/>
    <col min="2" max="3" width="9.1640625" style="15"/>
    <col min="4" max="4" width="11.33203125" bestFit="1" customWidth="1"/>
    <col min="5" max="5" width="11.33203125" style="15" bestFit="1" customWidth="1"/>
    <col min="6" max="6" width="11.83203125" customWidth="1"/>
    <col min="7" max="7" width="16.83203125" customWidth="1"/>
    <col min="8" max="8" width="15.1640625" bestFit="1" customWidth="1"/>
    <col min="9" max="9" width="9" bestFit="1" customWidth="1"/>
  </cols>
  <sheetData>
    <row r="1" spans="1:9" s="64" customFormat="1" x14ac:dyDescent="0.2">
      <c r="B1" s="63" t="s">
        <v>92</v>
      </c>
      <c r="C1" s="63" t="s">
        <v>90</v>
      </c>
      <c r="D1" s="64" t="s">
        <v>91</v>
      </c>
      <c r="E1" s="63" t="s">
        <v>14</v>
      </c>
      <c r="F1" s="64" t="s">
        <v>329</v>
      </c>
    </row>
    <row r="2" spans="1:9" x14ac:dyDescent="0.2">
      <c r="A2" s="27" t="s">
        <v>178</v>
      </c>
      <c r="B2" s="59">
        <v>12.97</v>
      </c>
      <c r="C2" s="59">
        <f t="shared" ref="C2:C35" si="0">B2*9.513%</f>
        <v>1.2338361</v>
      </c>
      <c r="D2" s="59"/>
      <c r="E2" s="60">
        <f t="shared" ref="E2:E34" si="1">B2+C2+D2</f>
        <v>14.2038361</v>
      </c>
      <c r="F2" s="61">
        <v>45164</v>
      </c>
      <c r="G2" t="s">
        <v>363</v>
      </c>
      <c r="I2" s="15"/>
    </row>
    <row r="3" spans="1:9" x14ac:dyDescent="0.2">
      <c r="A3" s="27" t="s">
        <v>179</v>
      </c>
      <c r="B3" s="59">
        <v>10.98</v>
      </c>
      <c r="C3" s="59">
        <f t="shared" si="0"/>
        <v>1.0445274</v>
      </c>
      <c r="D3" s="59"/>
      <c r="E3" s="60">
        <f t="shared" si="1"/>
        <v>12.0245274</v>
      </c>
      <c r="F3" s="61">
        <v>45164</v>
      </c>
      <c r="G3" t="s">
        <v>363</v>
      </c>
      <c r="I3" s="15"/>
    </row>
    <row r="4" spans="1:9" x14ac:dyDescent="0.2">
      <c r="A4" s="27" t="s">
        <v>180</v>
      </c>
      <c r="B4" s="59">
        <v>36.979999999999997</v>
      </c>
      <c r="C4" s="59">
        <f t="shared" si="0"/>
        <v>3.5179073999999995</v>
      </c>
      <c r="D4" s="59"/>
      <c r="E4" s="60">
        <f t="shared" si="1"/>
        <v>40.497907399999995</v>
      </c>
      <c r="F4" s="61">
        <v>45105</v>
      </c>
      <c r="G4" t="s">
        <v>363</v>
      </c>
      <c r="I4" s="15"/>
    </row>
    <row r="5" spans="1:9" x14ac:dyDescent="0.2">
      <c r="A5" s="27" t="s">
        <v>181</v>
      </c>
      <c r="B5" s="59">
        <v>49.98</v>
      </c>
      <c r="C5" s="59">
        <f t="shared" si="0"/>
        <v>4.7545973999999998</v>
      </c>
      <c r="D5" s="59"/>
      <c r="E5" s="60">
        <f t="shared" si="1"/>
        <v>54.734597399999998</v>
      </c>
      <c r="F5" s="61">
        <v>45105</v>
      </c>
      <c r="G5" t="s">
        <v>363</v>
      </c>
      <c r="I5" s="15"/>
    </row>
    <row r="6" spans="1:9" x14ac:dyDescent="0.2">
      <c r="A6" s="27" t="s">
        <v>181</v>
      </c>
      <c r="B6" s="59">
        <v>49.98</v>
      </c>
      <c r="C6" s="59">
        <f t="shared" si="0"/>
        <v>4.7545973999999998</v>
      </c>
      <c r="D6" s="59"/>
      <c r="E6" s="60">
        <f t="shared" si="1"/>
        <v>54.734597399999998</v>
      </c>
      <c r="F6" s="61">
        <v>45105</v>
      </c>
      <c r="G6" t="s">
        <v>363</v>
      </c>
      <c r="I6" s="15"/>
    </row>
    <row r="7" spans="1:9" x14ac:dyDescent="0.2">
      <c r="A7" s="27" t="s">
        <v>182</v>
      </c>
      <c r="B7" s="59">
        <v>14.97</v>
      </c>
      <c r="C7" s="59">
        <f t="shared" si="0"/>
        <v>1.4240960999999999</v>
      </c>
      <c r="D7" s="59"/>
      <c r="E7" s="60">
        <f t="shared" si="1"/>
        <v>16.394096099999999</v>
      </c>
      <c r="F7" s="61">
        <v>45105</v>
      </c>
      <c r="G7" t="s">
        <v>363</v>
      </c>
      <c r="I7" s="15"/>
    </row>
    <row r="8" spans="1:9" x14ac:dyDescent="0.2">
      <c r="A8" s="27" t="s">
        <v>182</v>
      </c>
      <c r="B8" s="59">
        <v>14.97</v>
      </c>
      <c r="C8" s="59">
        <f t="shared" si="0"/>
        <v>1.4240960999999999</v>
      </c>
      <c r="D8" s="59"/>
      <c r="E8" s="60">
        <f t="shared" si="1"/>
        <v>16.394096099999999</v>
      </c>
      <c r="F8" s="61">
        <v>45105</v>
      </c>
      <c r="G8" t="s">
        <v>363</v>
      </c>
      <c r="I8" s="15"/>
    </row>
    <row r="9" spans="1:9" x14ac:dyDescent="0.2">
      <c r="A9" s="27" t="s">
        <v>183</v>
      </c>
      <c r="B9" s="59">
        <v>9.98</v>
      </c>
      <c r="C9" s="59">
        <f t="shared" si="0"/>
        <v>0.94939739999999995</v>
      </c>
      <c r="D9" s="59"/>
      <c r="E9" s="60">
        <f t="shared" si="1"/>
        <v>10.929397400000001</v>
      </c>
      <c r="F9" s="61">
        <v>45105</v>
      </c>
      <c r="G9" t="s">
        <v>363</v>
      </c>
      <c r="I9" s="15"/>
    </row>
    <row r="10" spans="1:9" x14ac:dyDescent="0.2">
      <c r="A10" s="27" t="s">
        <v>184</v>
      </c>
      <c r="B10" s="59">
        <v>18.96</v>
      </c>
      <c r="C10" s="59">
        <f t="shared" si="0"/>
        <v>1.8036648</v>
      </c>
      <c r="D10" s="59"/>
      <c r="E10" s="60">
        <f t="shared" si="1"/>
        <v>20.763664800000001</v>
      </c>
      <c r="F10" s="61">
        <v>45105</v>
      </c>
      <c r="G10" t="s">
        <v>363</v>
      </c>
      <c r="I10" s="15"/>
    </row>
    <row r="11" spans="1:9" x14ac:dyDescent="0.2">
      <c r="A11" s="27" t="s">
        <v>180</v>
      </c>
      <c r="B11" s="59">
        <v>36.979999999999997</v>
      </c>
      <c r="C11" s="59">
        <f t="shared" si="0"/>
        <v>3.5179073999999995</v>
      </c>
      <c r="D11" s="59"/>
      <c r="E11" s="60">
        <f t="shared" si="1"/>
        <v>40.497907399999995</v>
      </c>
      <c r="F11" s="61">
        <v>45105</v>
      </c>
      <c r="G11" t="s">
        <v>363</v>
      </c>
      <c r="I11" s="15"/>
    </row>
    <row r="12" spans="1:9" x14ac:dyDescent="0.2">
      <c r="A12" s="27" t="s">
        <v>181</v>
      </c>
      <c r="B12" s="59">
        <v>49.98</v>
      </c>
      <c r="C12" s="59">
        <f t="shared" si="0"/>
        <v>4.7545973999999998</v>
      </c>
      <c r="D12" s="59"/>
      <c r="E12" s="60">
        <f t="shared" si="1"/>
        <v>54.734597399999998</v>
      </c>
      <c r="F12" s="61">
        <v>45108</v>
      </c>
      <c r="G12" s="64" t="s">
        <v>363</v>
      </c>
      <c r="I12" s="15"/>
    </row>
    <row r="13" spans="1:9" x14ac:dyDescent="0.2">
      <c r="A13" s="27" t="s">
        <v>203</v>
      </c>
      <c r="B13" s="59">
        <v>534.6</v>
      </c>
      <c r="C13" s="59">
        <f t="shared" si="0"/>
        <v>50.856497999999995</v>
      </c>
      <c r="D13" s="59"/>
      <c r="E13" s="60">
        <f t="shared" si="1"/>
        <v>585.45649800000001</v>
      </c>
      <c r="F13" s="61">
        <v>45134</v>
      </c>
      <c r="G13" t="s">
        <v>363</v>
      </c>
      <c r="I13" s="15"/>
    </row>
    <row r="14" spans="1:9" x14ac:dyDescent="0.2">
      <c r="A14" s="27" t="s">
        <v>206</v>
      </c>
      <c r="B14" s="59">
        <v>4.99</v>
      </c>
      <c r="C14" s="59">
        <f t="shared" si="0"/>
        <v>0.47469869999999997</v>
      </c>
      <c r="D14" s="59"/>
      <c r="E14" s="60">
        <f t="shared" si="1"/>
        <v>5.4646987000000005</v>
      </c>
      <c r="F14" s="61">
        <v>45133</v>
      </c>
      <c r="G14" t="s">
        <v>363</v>
      </c>
      <c r="I14" s="15"/>
    </row>
    <row r="15" spans="1:9" x14ac:dyDescent="0.2">
      <c r="A15" s="27" t="s">
        <v>206</v>
      </c>
      <c r="B15" s="59">
        <v>4.99</v>
      </c>
      <c r="C15" s="59">
        <f t="shared" si="0"/>
        <v>0.47469869999999997</v>
      </c>
      <c r="D15" s="59"/>
      <c r="E15" s="60">
        <f t="shared" si="1"/>
        <v>5.4646987000000005</v>
      </c>
      <c r="F15" s="61">
        <v>45133</v>
      </c>
      <c r="G15" t="s">
        <v>363</v>
      </c>
      <c r="I15" s="15"/>
    </row>
    <row r="16" spans="1:9" x14ac:dyDescent="0.2">
      <c r="A16" s="27" t="s">
        <v>206</v>
      </c>
      <c r="B16" s="59">
        <v>4.99</v>
      </c>
      <c r="C16" s="59">
        <f t="shared" si="0"/>
        <v>0.47469869999999997</v>
      </c>
      <c r="D16" s="59"/>
      <c r="E16" s="60">
        <f t="shared" si="1"/>
        <v>5.4646987000000005</v>
      </c>
      <c r="F16" s="61">
        <v>45133</v>
      </c>
      <c r="G16" t="s">
        <v>363</v>
      </c>
      <c r="I16" s="15"/>
    </row>
    <row r="17" spans="1:9" x14ac:dyDescent="0.2">
      <c r="A17" s="27" t="s">
        <v>206</v>
      </c>
      <c r="B17" s="59">
        <v>4.99</v>
      </c>
      <c r="C17" s="59">
        <f t="shared" si="0"/>
        <v>0.47469869999999997</v>
      </c>
      <c r="D17" s="59"/>
      <c r="E17" s="60">
        <f t="shared" si="1"/>
        <v>5.4646987000000005</v>
      </c>
      <c r="F17" s="61">
        <v>45133</v>
      </c>
      <c r="G17" t="s">
        <v>363</v>
      </c>
      <c r="I17" s="15"/>
    </row>
    <row r="18" spans="1:9" x14ac:dyDescent="0.2">
      <c r="A18" s="27" t="s">
        <v>207</v>
      </c>
      <c r="B18" s="59">
        <v>21.42</v>
      </c>
      <c r="C18" s="59">
        <f t="shared" si="0"/>
        <v>2.0376846</v>
      </c>
      <c r="D18" s="59"/>
      <c r="E18" s="60">
        <f t="shared" si="1"/>
        <v>23.4576846</v>
      </c>
      <c r="F18" s="61">
        <v>45133</v>
      </c>
      <c r="G18" t="s">
        <v>363</v>
      </c>
      <c r="I18" s="15"/>
    </row>
    <row r="19" spans="1:9" x14ac:dyDescent="0.2">
      <c r="A19" s="27" t="s">
        <v>206</v>
      </c>
      <c r="B19" s="59">
        <v>4.99</v>
      </c>
      <c r="C19" s="59">
        <f t="shared" si="0"/>
        <v>0.47469869999999997</v>
      </c>
      <c r="D19" s="59"/>
      <c r="E19" s="60">
        <f t="shared" si="1"/>
        <v>5.4646987000000005</v>
      </c>
      <c r="F19" s="61">
        <v>45133</v>
      </c>
      <c r="G19" t="s">
        <v>363</v>
      </c>
      <c r="I19" s="15"/>
    </row>
    <row r="20" spans="1:9" x14ac:dyDescent="0.2">
      <c r="A20" s="27" t="s">
        <v>206</v>
      </c>
      <c r="B20" s="59">
        <v>4.99</v>
      </c>
      <c r="C20" s="59">
        <f t="shared" si="0"/>
        <v>0.47469869999999997</v>
      </c>
      <c r="D20" s="59"/>
      <c r="E20" s="60">
        <f t="shared" si="1"/>
        <v>5.4646987000000005</v>
      </c>
      <c r="F20" s="61">
        <v>45133</v>
      </c>
      <c r="G20" t="s">
        <v>363</v>
      </c>
      <c r="I20" s="15"/>
    </row>
    <row r="21" spans="1:9" x14ac:dyDescent="0.2">
      <c r="A21" s="27" t="s">
        <v>206</v>
      </c>
      <c r="B21" s="59">
        <v>4.99</v>
      </c>
      <c r="C21" s="59">
        <f t="shared" si="0"/>
        <v>0.47469869999999997</v>
      </c>
      <c r="D21" s="59"/>
      <c r="E21" s="60">
        <f t="shared" si="1"/>
        <v>5.4646987000000005</v>
      </c>
      <c r="F21" s="61">
        <v>45133</v>
      </c>
      <c r="G21" t="s">
        <v>363</v>
      </c>
      <c r="I21" s="15"/>
    </row>
    <row r="22" spans="1:9" x14ac:dyDescent="0.2">
      <c r="A22" s="27" t="s">
        <v>206</v>
      </c>
      <c r="B22" s="59">
        <v>4.99</v>
      </c>
      <c r="C22" s="59">
        <f t="shared" si="0"/>
        <v>0.47469869999999997</v>
      </c>
      <c r="D22" s="59"/>
      <c r="E22" s="60">
        <f t="shared" si="1"/>
        <v>5.4646987000000005</v>
      </c>
      <c r="F22" s="61">
        <v>45133</v>
      </c>
      <c r="G22" t="s">
        <v>363</v>
      </c>
      <c r="I22" s="15"/>
    </row>
    <row r="23" spans="1:9" x14ac:dyDescent="0.2">
      <c r="A23" s="27" t="s">
        <v>206</v>
      </c>
      <c r="B23" s="59">
        <v>4.99</v>
      </c>
      <c r="C23" s="59">
        <f t="shared" si="0"/>
        <v>0.47469869999999997</v>
      </c>
      <c r="D23" s="59"/>
      <c r="E23" s="60">
        <f t="shared" si="1"/>
        <v>5.4646987000000005</v>
      </c>
      <c r="F23" s="61">
        <v>45133</v>
      </c>
      <c r="G23" t="s">
        <v>363</v>
      </c>
      <c r="I23" s="15"/>
    </row>
    <row r="24" spans="1:9" x14ac:dyDescent="0.2">
      <c r="A24" s="27" t="s">
        <v>206</v>
      </c>
      <c r="B24" s="59">
        <v>4.99</v>
      </c>
      <c r="C24" s="59">
        <f t="shared" si="0"/>
        <v>0.47469869999999997</v>
      </c>
      <c r="D24" s="59"/>
      <c r="E24" s="60">
        <f t="shared" si="1"/>
        <v>5.4646987000000005</v>
      </c>
      <c r="F24" s="61">
        <v>45133</v>
      </c>
      <c r="G24" t="s">
        <v>363</v>
      </c>
      <c r="I24" s="15"/>
    </row>
    <row r="25" spans="1:9" x14ac:dyDescent="0.2">
      <c r="A25" s="27" t="s">
        <v>206</v>
      </c>
      <c r="B25" s="59">
        <v>4.99</v>
      </c>
      <c r="C25" s="59">
        <f t="shared" si="0"/>
        <v>0.47469869999999997</v>
      </c>
      <c r="D25" s="59"/>
      <c r="E25" s="60">
        <f t="shared" si="1"/>
        <v>5.4646987000000005</v>
      </c>
      <c r="F25" s="61">
        <v>45133</v>
      </c>
      <c r="G25" t="s">
        <v>363</v>
      </c>
      <c r="I25" s="15"/>
    </row>
    <row r="26" spans="1:9" x14ac:dyDescent="0.2">
      <c r="A26" s="27" t="s">
        <v>206</v>
      </c>
      <c r="B26" s="59">
        <v>4.99</v>
      </c>
      <c r="C26" s="59">
        <f t="shared" si="0"/>
        <v>0.47469869999999997</v>
      </c>
      <c r="D26" s="59"/>
      <c r="E26" s="60">
        <f t="shared" si="1"/>
        <v>5.4646987000000005</v>
      </c>
      <c r="F26" s="61">
        <v>45133</v>
      </c>
      <c r="G26" t="s">
        <v>363</v>
      </c>
      <c r="I26" s="15"/>
    </row>
    <row r="27" spans="1:9" x14ac:dyDescent="0.2">
      <c r="A27" s="27" t="s">
        <v>209</v>
      </c>
      <c r="B27" s="59">
        <v>11.71</v>
      </c>
      <c r="C27" s="59">
        <f t="shared" si="0"/>
        <v>1.1139722999999999</v>
      </c>
      <c r="D27" s="59"/>
      <c r="E27" s="60">
        <f t="shared" si="1"/>
        <v>12.823972300000001</v>
      </c>
      <c r="F27" s="61">
        <v>45134</v>
      </c>
      <c r="G27" t="s">
        <v>363</v>
      </c>
      <c r="I27" s="15"/>
    </row>
    <row r="28" spans="1:9" x14ac:dyDescent="0.2">
      <c r="A28" s="27" t="s">
        <v>210</v>
      </c>
      <c r="B28" s="59">
        <v>24.9</v>
      </c>
      <c r="C28" s="59">
        <f t="shared" si="0"/>
        <v>2.3687369999999999</v>
      </c>
      <c r="D28" s="59"/>
      <c r="E28" s="60">
        <f t="shared" si="1"/>
        <v>27.268736999999998</v>
      </c>
      <c r="F28" s="61">
        <v>45134</v>
      </c>
      <c r="G28" t="s">
        <v>363</v>
      </c>
      <c r="I28" s="15"/>
    </row>
    <row r="29" spans="1:9" x14ac:dyDescent="0.2">
      <c r="A29" s="27" t="s">
        <v>225</v>
      </c>
      <c r="B29" s="59">
        <v>12.97</v>
      </c>
      <c r="C29" s="59">
        <f t="shared" si="0"/>
        <v>1.2338361</v>
      </c>
      <c r="D29" s="59"/>
      <c r="E29" s="60">
        <f t="shared" si="1"/>
        <v>14.2038361</v>
      </c>
      <c r="F29" s="61">
        <v>45165</v>
      </c>
      <c r="G29" t="s">
        <v>363</v>
      </c>
      <c r="I29" s="15"/>
    </row>
    <row r="30" spans="1:9" x14ac:dyDescent="0.2">
      <c r="A30" s="27" t="s">
        <v>226</v>
      </c>
      <c r="B30" s="59">
        <v>84.98</v>
      </c>
      <c r="C30" s="59">
        <f t="shared" si="0"/>
        <v>8.0841473999999991</v>
      </c>
      <c r="D30" s="59"/>
      <c r="E30" s="60">
        <f t="shared" si="1"/>
        <v>93.064147399999996</v>
      </c>
      <c r="F30" s="61">
        <v>45165</v>
      </c>
      <c r="G30" t="s">
        <v>363</v>
      </c>
      <c r="I30" s="15"/>
    </row>
    <row r="31" spans="1:9" x14ac:dyDescent="0.2">
      <c r="A31" s="27" t="s">
        <v>236</v>
      </c>
      <c r="B31" s="59">
        <v>22.97</v>
      </c>
      <c r="C31" s="59">
        <f t="shared" si="0"/>
        <v>2.1851360999999998</v>
      </c>
      <c r="D31" s="59"/>
      <c r="E31" s="60">
        <f t="shared" si="1"/>
        <v>25.1551361</v>
      </c>
      <c r="F31" s="61">
        <v>45280</v>
      </c>
      <c r="G31" t="s">
        <v>363</v>
      </c>
      <c r="I31" s="15"/>
    </row>
    <row r="32" spans="1:9" x14ac:dyDescent="0.2">
      <c r="A32" s="27" t="s">
        <v>238</v>
      </c>
      <c r="B32" s="59">
        <v>103.44</v>
      </c>
      <c r="C32" s="59">
        <f t="shared" si="0"/>
        <v>9.8402471999999985</v>
      </c>
      <c r="D32" s="59"/>
      <c r="E32" s="60">
        <f t="shared" si="1"/>
        <v>113.28024719999999</v>
      </c>
      <c r="F32" s="61">
        <v>45280</v>
      </c>
      <c r="G32" t="s">
        <v>363</v>
      </c>
      <c r="I32" s="15"/>
    </row>
    <row r="33" spans="1:9" x14ac:dyDescent="0.2">
      <c r="A33" s="27" t="s">
        <v>239</v>
      </c>
      <c r="B33" s="59">
        <v>27.55</v>
      </c>
      <c r="C33" s="59">
        <f t="shared" si="0"/>
        <v>2.6208315</v>
      </c>
      <c r="D33" s="59"/>
      <c r="E33" s="60">
        <f t="shared" si="1"/>
        <v>30.170831500000002</v>
      </c>
      <c r="F33" s="61">
        <v>45280</v>
      </c>
      <c r="G33" t="s">
        <v>363</v>
      </c>
      <c r="I33" s="15"/>
    </row>
    <row r="34" spans="1:9" x14ac:dyDescent="0.2">
      <c r="A34" s="27" t="s">
        <v>236</v>
      </c>
      <c r="B34" s="59">
        <v>22.97</v>
      </c>
      <c r="C34" s="59">
        <f t="shared" si="0"/>
        <v>2.1851360999999998</v>
      </c>
      <c r="D34" s="59"/>
      <c r="E34" s="60">
        <f t="shared" si="1"/>
        <v>25.1551361</v>
      </c>
      <c r="F34" s="61">
        <v>45280</v>
      </c>
      <c r="G34" t="s">
        <v>363</v>
      </c>
      <c r="I34" s="15"/>
    </row>
    <row r="35" spans="1:9" x14ac:dyDescent="0.2">
      <c r="A35" s="27" t="s">
        <v>206</v>
      </c>
      <c r="B35" s="59">
        <v>342</v>
      </c>
      <c r="C35" s="59">
        <f t="shared" si="0"/>
        <v>32.534459999999996</v>
      </c>
      <c r="E35" s="60">
        <v>371.93</v>
      </c>
      <c r="F35" s="61">
        <v>45114</v>
      </c>
      <c r="G35" t="s">
        <v>363</v>
      </c>
    </row>
    <row r="36" spans="1:9" x14ac:dyDescent="0.2">
      <c r="I36" s="15"/>
    </row>
    <row r="37" spans="1:9" x14ac:dyDescent="0.2">
      <c r="D37" t="s">
        <v>383</v>
      </c>
      <c r="E37" s="15">
        <f>SUM(E2:E35)</f>
        <v>1723.4518355999999</v>
      </c>
      <c r="I37" s="15"/>
    </row>
    <row r="38" spans="1:9" x14ac:dyDescent="0.2">
      <c r="I38" s="15"/>
    </row>
    <row r="39" spans="1:9" x14ac:dyDescent="0.2">
      <c r="A39" s="175" t="s">
        <v>441</v>
      </c>
      <c r="B39" s="177">
        <v>199.96</v>
      </c>
      <c r="C39" s="177">
        <v>18.989999999999998</v>
      </c>
      <c r="E39" s="177">
        <v>218.95</v>
      </c>
      <c r="I39" s="15"/>
    </row>
    <row r="40" spans="1:9" x14ac:dyDescent="0.2">
      <c r="E40" s="178" t="s">
        <v>442</v>
      </c>
    </row>
    <row r="41" spans="1:9" x14ac:dyDescent="0.2">
      <c r="E41" s="179">
        <f>SUM(E2:E35)+I35+E39</f>
        <v>1942.4018355999999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00B0-C026-4D9A-88B8-04E499A3044D}">
  <sheetPr codeName="Sheet5"/>
  <dimension ref="B1:K27"/>
  <sheetViews>
    <sheetView workbookViewId="0">
      <selection activeCell="B17" sqref="B17"/>
    </sheetView>
  </sheetViews>
  <sheetFormatPr baseColWidth="10" defaultColWidth="8.83203125" defaultRowHeight="15" x14ac:dyDescent="0.2"/>
  <cols>
    <col min="2" max="2" width="45.5" customWidth="1"/>
    <col min="7" max="7" width="13.1640625" customWidth="1"/>
    <col min="8" max="8" width="17.83203125" customWidth="1"/>
    <col min="9" max="9" width="21.5" customWidth="1"/>
    <col min="10" max="10" width="18.5" customWidth="1"/>
    <col min="11" max="11" width="28.83203125" bestFit="1" customWidth="1"/>
  </cols>
  <sheetData>
    <row r="1" spans="2:11" x14ac:dyDescent="0.2">
      <c r="C1" t="s">
        <v>92</v>
      </c>
      <c r="D1" t="s">
        <v>90</v>
      </c>
      <c r="E1" t="s">
        <v>91</v>
      </c>
      <c r="F1" t="s">
        <v>14</v>
      </c>
      <c r="G1" t="s">
        <v>329</v>
      </c>
    </row>
    <row r="2" spans="2:11" s="27" customFormat="1" x14ac:dyDescent="0.2">
      <c r="B2" s="27" t="s">
        <v>229</v>
      </c>
      <c r="C2" s="59">
        <v>6.72</v>
      </c>
      <c r="D2" s="59">
        <f t="shared" ref="D2:D24" si="0">C2*9.513%</f>
        <v>0.63927359999999989</v>
      </c>
      <c r="E2" s="59"/>
      <c r="F2" s="60">
        <f t="shared" ref="F2:F24" si="1">C2+D2+E2</f>
        <v>7.3592735999999999</v>
      </c>
      <c r="G2" s="61">
        <v>45117</v>
      </c>
      <c r="H2" s="27" t="s">
        <v>363</v>
      </c>
      <c r="J2" s="49"/>
      <c r="K2" s="49"/>
    </row>
    <row r="3" spans="2:11" s="41" customFormat="1" x14ac:dyDescent="0.2">
      <c r="B3" s="41" t="s">
        <v>230</v>
      </c>
      <c r="C3" s="158">
        <v>68.099999999999994</v>
      </c>
      <c r="D3" s="158">
        <f t="shared" si="0"/>
        <v>6.4783529999999994</v>
      </c>
      <c r="E3" s="158"/>
      <c r="F3" s="159">
        <f t="shared" si="1"/>
        <v>74.578352999999993</v>
      </c>
      <c r="G3" s="160">
        <v>45117</v>
      </c>
      <c r="I3" s="174" t="s">
        <v>438</v>
      </c>
      <c r="J3" s="138"/>
      <c r="K3" s="138"/>
    </row>
    <row r="4" spans="2:11" s="27" customFormat="1" x14ac:dyDescent="0.2">
      <c r="B4" s="27" t="s">
        <v>231</v>
      </c>
      <c r="C4" s="59">
        <v>18.97</v>
      </c>
      <c r="D4" s="59">
        <f t="shared" si="0"/>
        <v>1.8046160999999998</v>
      </c>
      <c r="E4" s="59"/>
      <c r="F4" s="60">
        <f t="shared" si="1"/>
        <v>20.774616099999999</v>
      </c>
      <c r="G4" s="61">
        <v>45281</v>
      </c>
      <c r="H4" s="27" t="s">
        <v>363</v>
      </c>
      <c r="J4" s="49"/>
      <c r="K4" s="49"/>
    </row>
    <row r="5" spans="2:11" s="27" customFormat="1" x14ac:dyDescent="0.2">
      <c r="B5" s="27" t="s">
        <v>232</v>
      </c>
      <c r="C5" s="59">
        <v>1.57</v>
      </c>
      <c r="D5" s="59">
        <f t="shared" si="0"/>
        <v>0.14935409999999999</v>
      </c>
      <c r="E5" s="59"/>
      <c r="F5" s="60">
        <f t="shared" si="1"/>
        <v>1.7193541000000001</v>
      </c>
      <c r="G5" s="61">
        <v>45281</v>
      </c>
      <c r="H5" s="27" t="s">
        <v>363</v>
      </c>
      <c r="J5" s="49"/>
      <c r="K5" s="49"/>
    </row>
    <row r="6" spans="2:11" s="27" customFormat="1" x14ac:dyDescent="0.2">
      <c r="B6" s="27" t="s">
        <v>232</v>
      </c>
      <c r="C6" s="59">
        <v>1.57</v>
      </c>
      <c r="D6" s="59">
        <f t="shared" si="0"/>
        <v>0.14935409999999999</v>
      </c>
      <c r="E6" s="59"/>
      <c r="F6" s="60">
        <f t="shared" si="1"/>
        <v>1.7193541000000001</v>
      </c>
      <c r="G6" s="61">
        <v>45281</v>
      </c>
      <c r="H6" s="27" t="s">
        <v>363</v>
      </c>
      <c r="J6" s="49"/>
      <c r="K6" s="49"/>
    </row>
    <row r="7" spans="2:11" s="27" customFormat="1" x14ac:dyDescent="0.2">
      <c r="B7" s="27" t="s">
        <v>192</v>
      </c>
      <c r="C7" s="59">
        <v>25.98</v>
      </c>
      <c r="D7" s="59">
        <f t="shared" si="0"/>
        <v>2.4714773999999999</v>
      </c>
      <c r="E7" s="59"/>
      <c r="F7" s="60">
        <f t="shared" si="1"/>
        <v>28.451477400000002</v>
      </c>
      <c r="G7" s="61">
        <v>45281</v>
      </c>
      <c r="H7" s="27" t="s">
        <v>363</v>
      </c>
      <c r="J7" s="49"/>
      <c r="K7" s="49"/>
    </row>
    <row r="8" spans="2:11" s="27" customFormat="1" x14ac:dyDescent="0.2">
      <c r="B8" s="27" t="s">
        <v>233</v>
      </c>
      <c r="C8" s="59">
        <v>8.6199999999999992</v>
      </c>
      <c r="D8" s="59">
        <f t="shared" si="0"/>
        <v>0.82002059999999988</v>
      </c>
      <c r="E8" s="59"/>
      <c r="F8" s="60">
        <f t="shared" si="1"/>
        <v>9.4400205999999987</v>
      </c>
      <c r="G8" s="61">
        <v>45281</v>
      </c>
      <c r="H8" s="27" t="s">
        <v>363</v>
      </c>
      <c r="J8" s="49"/>
      <c r="K8" s="49"/>
    </row>
    <row r="9" spans="2:11" s="27" customFormat="1" x14ac:dyDescent="0.2">
      <c r="B9" s="27" t="s">
        <v>196</v>
      </c>
      <c r="C9" s="59">
        <v>0.97</v>
      </c>
      <c r="D9" s="59">
        <f t="shared" si="0"/>
        <v>9.2276099999999986E-2</v>
      </c>
      <c r="E9" s="59"/>
      <c r="F9" s="60">
        <f t="shared" si="1"/>
        <v>1.0622761000000001</v>
      </c>
      <c r="G9" s="61">
        <v>45281</v>
      </c>
      <c r="H9" s="27" t="s">
        <v>363</v>
      </c>
      <c r="J9" s="49"/>
      <c r="K9" s="49"/>
    </row>
    <row r="10" spans="2:11" s="27" customFormat="1" x14ac:dyDescent="0.2">
      <c r="B10" s="27" t="s">
        <v>196</v>
      </c>
      <c r="C10" s="59">
        <v>0.97</v>
      </c>
      <c r="D10" s="59">
        <f t="shared" si="0"/>
        <v>9.2276099999999986E-2</v>
      </c>
      <c r="E10" s="59"/>
      <c r="F10" s="60">
        <f t="shared" si="1"/>
        <v>1.0622761000000001</v>
      </c>
      <c r="G10" s="61">
        <v>45281</v>
      </c>
      <c r="H10" s="27" t="s">
        <v>363</v>
      </c>
      <c r="J10" s="49"/>
      <c r="K10" s="49"/>
    </row>
    <row r="11" spans="2:11" s="27" customFormat="1" x14ac:dyDescent="0.2">
      <c r="B11" s="27" t="s">
        <v>196</v>
      </c>
      <c r="C11" s="59">
        <v>0.97</v>
      </c>
      <c r="D11" s="59">
        <f t="shared" si="0"/>
        <v>9.2276099999999986E-2</v>
      </c>
      <c r="E11" s="59"/>
      <c r="F11" s="60">
        <f t="shared" si="1"/>
        <v>1.0622761000000001</v>
      </c>
      <c r="G11" s="61">
        <v>45281</v>
      </c>
      <c r="H11" s="27" t="s">
        <v>363</v>
      </c>
      <c r="J11" s="49"/>
      <c r="K11" s="49"/>
    </row>
    <row r="12" spans="2:11" s="27" customFormat="1" x14ac:dyDescent="0.2">
      <c r="B12" s="27" t="s">
        <v>196</v>
      </c>
      <c r="C12" s="59">
        <v>0.97</v>
      </c>
      <c r="D12" s="59">
        <f t="shared" si="0"/>
        <v>9.2276099999999986E-2</v>
      </c>
      <c r="E12" s="59"/>
      <c r="F12" s="60">
        <f t="shared" si="1"/>
        <v>1.0622761000000001</v>
      </c>
      <c r="G12" s="61">
        <v>45281</v>
      </c>
      <c r="H12" s="27" t="s">
        <v>363</v>
      </c>
      <c r="J12" s="49"/>
      <c r="K12" s="49"/>
    </row>
    <row r="13" spans="2:11" s="27" customFormat="1" x14ac:dyDescent="0.2">
      <c r="B13" s="27" t="s">
        <v>196</v>
      </c>
      <c r="C13" s="59">
        <v>0.97</v>
      </c>
      <c r="D13" s="59">
        <f t="shared" si="0"/>
        <v>9.2276099999999986E-2</v>
      </c>
      <c r="E13" s="59"/>
      <c r="F13" s="60">
        <f t="shared" si="1"/>
        <v>1.0622761000000001</v>
      </c>
      <c r="G13" s="61">
        <v>45281</v>
      </c>
      <c r="H13" s="27" t="s">
        <v>363</v>
      </c>
      <c r="J13" s="49"/>
      <c r="K13" s="49"/>
    </row>
    <row r="14" spans="2:11" s="27" customFormat="1" x14ac:dyDescent="0.2">
      <c r="B14" s="27" t="s">
        <v>196</v>
      </c>
      <c r="C14" s="59">
        <v>0.97</v>
      </c>
      <c r="D14" s="59">
        <f t="shared" si="0"/>
        <v>9.2276099999999986E-2</v>
      </c>
      <c r="E14" s="59"/>
      <c r="F14" s="60">
        <f t="shared" si="1"/>
        <v>1.0622761000000001</v>
      </c>
      <c r="G14" s="61">
        <v>45281</v>
      </c>
      <c r="H14" s="27" t="s">
        <v>363</v>
      </c>
      <c r="J14" s="49"/>
      <c r="K14" s="49"/>
    </row>
    <row r="15" spans="2:11" s="27" customFormat="1" x14ac:dyDescent="0.2">
      <c r="B15" s="27" t="s">
        <v>233</v>
      </c>
      <c r="C15" s="59">
        <v>14.33</v>
      </c>
      <c r="D15" s="59">
        <f t="shared" si="0"/>
        <v>1.3632128999999999</v>
      </c>
      <c r="E15" s="59"/>
      <c r="F15" s="60">
        <f t="shared" si="1"/>
        <v>15.693212900000001</v>
      </c>
      <c r="G15" s="61">
        <v>45282</v>
      </c>
      <c r="H15" s="27" t="s">
        <v>363</v>
      </c>
      <c r="J15" s="49"/>
      <c r="K15" s="49"/>
    </row>
    <row r="16" spans="2:11" s="27" customFormat="1" x14ac:dyDescent="0.2">
      <c r="B16" s="27" t="s">
        <v>234</v>
      </c>
      <c r="C16" s="59">
        <v>19.600000000000001</v>
      </c>
      <c r="D16" s="59">
        <f t="shared" si="0"/>
        <v>1.8645480000000001</v>
      </c>
      <c r="E16" s="59"/>
      <c r="F16" s="60">
        <f t="shared" si="1"/>
        <v>21.464548000000001</v>
      </c>
      <c r="G16" s="61">
        <v>45282</v>
      </c>
      <c r="H16" s="27" t="s">
        <v>363</v>
      </c>
      <c r="J16" s="49"/>
      <c r="K16" s="49"/>
    </row>
    <row r="17" spans="2:11" s="27" customFormat="1" x14ac:dyDescent="0.2">
      <c r="B17" s="27" t="s">
        <v>322</v>
      </c>
      <c r="C17" s="59">
        <v>85.12</v>
      </c>
      <c r="D17" s="59">
        <f t="shared" si="0"/>
        <v>8.0974655999999996</v>
      </c>
      <c r="E17" s="59"/>
      <c r="F17" s="60">
        <f t="shared" si="1"/>
        <v>93.217465599999997</v>
      </c>
      <c r="G17" s="61">
        <v>45109</v>
      </c>
      <c r="H17" s="41" t="s">
        <v>419</v>
      </c>
      <c r="I17" s="174" t="s">
        <v>438</v>
      </c>
      <c r="J17" s="49"/>
      <c r="K17" s="49"/>
    </row>
    <row r="18" spans="2:11" s="27" customFormat="1" x14ac:dyDescent="0.2">
      <c r="B18" s="27" t="s">
        <v>272</v>
      </c>
      <c r="C18" s="59">
        <v>6.84</v>
      </c>
      <c r="D18" s="59">
        <f t="shared" si="0"/>
        <v>0.65068919999999997</v>
      </c>
      <c r="E18" s="59"/>
      <c r="F18" s="60">
        <f t="shared" si="1"/>
        <v>7.4906892000000003</v>
      </c>
      <c r="G18" s="61">
        <v>45112</v>
      </c>
      <c r="H18" s="41" t="s">
        <v>419</v>
      </c>
      <c r="I18" s="174" t="s">
        <v>438</v>
      </c>
      <c r="J18" s="49"/>
      <c r="K18" s="49"/>
    </row>
    <row r="19" spans="2:11" s="27" customFormat="1" x14ac:dyDescent="0.2">
      <c r="B19" s="27" t="s">
        <v>273</v>
      </c>
      <c r="C19" s="59">
        <v>10.88</v>
      </c>
      <c r="D19" s="59">
        <f t="shared" si="0"/>
        <v>1.0350143999999999</v>
      </c>
      <c r="E19" s="59"/>
      <c r="F19" s="60">
        <f t="shared" si="1"/>
        <v>11.9150144</v>
      </c>
      <c r="G19" s="61">
        <v>45112</v>
      </c>
      <c r="H19" s="41" t="s">
        <v>419</v>
      </c>
      <c r="I19" s="174" t="s">
        <v>438</v>
      </c>
      <c r="J19" s="49"/>
      <c r="K19" s="49"/>
    </row>
    <row r="20" spans="2:11" s="27" customFormat="1" x14ac:dyDescent="0.2">
      <c r="B20" s="27" t="s">
        <v>274</v>
      </c>
      <c r="C20" s="59">
        <v>7.47</v>
      </c>
      <c r="D20" s="59">
        <f t="shared" si="0"/>
        <v>0.71062109999999989</v>
      </c>
      <c r="E20" s="59"/>
      <c r="F20" s="60">
        <f t="shared" si="1"/>
        <v>8.1806210999999998</v>
      </c>
      <c r="G20" s="61">
        <v>45112</v>
      </c>
      <c r="H20" s="41" t="s">
        <v>419</v>
      </c>
      <c r="I20" s="174" t="s">
        <v>438</v>
      </c>
      <c r="J20" s="49"/>
      <c r="K20" s="49"/>
    </row>
    <row r="21" spans="2:11" s="27" customFormat="1" x14ac:dyDescent="0.2">
      <c r="B21" s="27" t="s">
        <v>275</v>
      </c>
      <c r="C21" s="59">
        <v>9.98</v>
      </c>
      <c r="D21" s="59">
        <f t="shared" si="0"/>
        <v>0.94939739999999995</v>
      </c>
      <c r="E21" s="59"/>
      <c r="F21" s="60">
        <f t="shared" si="1"/>
        <v>10.929397400000001</v>
      </c>
      <c r="G21" s="61">
        <v>45112</v>
      </c>
      <c r="H21" s="41" t="s">
        <v>419</v>
      </c>
      <c r="I21" s="174" t="s">
        <v>438</v>
      </c>
      <c r="J21" s="49"/>
      <c r="K21" s="49"/>
    </row>
    <row r="22" spans="2:11" s="27" customFormat="1" ht="15.75" customHeight="1" x14ac:dyDescent="0.2">
      <c r="B22" s="27" t="s">
        <v>276</v>
      </c>
      <c r="C22" s="59">
        <v>7.52</v>
      </c>
      <c r="D22" s="59">
        <f t="shared" si="0"/>
        <v>0.71537759999999995</v>
      </c>
      <c r="E22" s="59"/>
      <c r="F22" s="60">
        <f t="shared" si="1"/>
        <v>8.2353775999999996</v>
      </c>
      <c r="G22" s="61">
        <v>45112</v>
      </c>
      <c r="H22" s="41" t="s">
        <v>419</v>
      </c>
      <c r="I22" s="174" t="s">
        <v>438</v>
      </c>
      <c r="J22" s="195" t="s">
        <v>439</v>
      </c>
      <c r="K22" s="176" t="s">
        <v>443</v>
      </c>
    </row>
    <row r="23" spans="2:11" s="27" customFormat="1" ht="15.75" customHeight="1" x14ac:dyDescent="0.2">
      <c r="C23" s="59">
        <v>5.08</v>
      </c>
      <c r="D23" s="59">
        <f t="shared" si="0"/>
        <v>0.48326039999999998</v>
      </c>
      <c r="E23" s="59"/>
      <c r="F23" s="60">
        <f t="shared" si="1"/>
        <v>5.5632603999999999</v>
      </c>
      <c r="G23" s="61">
        <v>45112</v>
      </c>
      <c r="H23" s="41" t="s">
        <v>419</v>
      </c>
      <c r="I23" s="174" t="s">
        <v>438</v>
      </c>
      <c r="J23" s="196"/>
      <c r="K23" s="176" t="s">
        <v>444</v>
      </c>
    </row>
    <row r="24" spans="2:11" x14ac:dyDescent="0.2">
      <c r="B24" s="161" t="s">
        <v>413</v>
      </c>
      <c r="C24" s="162">
        <v>46.93</v>
      </c>
      <c r="D24" s="162">
        <f t="shared" si="0"/>
        <v>4.4644508999999992</v>
      </c>
      <c r="F24" s="157">
        <f t="shared" si="1"/>
        <v>51.394450899999995</v>
      </c>
      <c r="H24" t="s">
        <v>363</v>
      </c>
    </row>
    <row r="26" spans="2:11" x14ac:dyDescent="0.2">
      <c r="F26" s="178" t="s">
        <v>14</v>
      </c>
    </row>
    <row r="27" spans="2:11" x14ac:dyDescent="0.2">
      <c r="F27" s="179">
        <f>SUM(F2:F24)</f>
        <v>384.50014299999992</v>
      </c>
    </row>
  </sheetData>
  <mergeCells count="1">
    <mergeCell ref="J22:J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D400E-F486-41BB-98C0-F1F0245E960D}">
  <sheetPr codeName="Sheet6"/>
  <dimension ref="B1:K31"/>
  <sheetViews>
    <sheetView workbookViewId="0">
      <selection activeCell="I32" sqref="I32"/>
    </sheetView>
  </sheetViews>
  <sheetFormatPr baseColWidth="10" defaultColWidth="8.83203125" defaultRowHeight="15" x14ac:dyDescent="0.2"/>
  <cols>
    <col min="2" max="2" width="21.83203125" customWidth="1"/>
    <col min="7" max="7" width="13.6640625" customWidth="1"/>
    <col min="8" max="8" width="17.5" customWidth="1"/>
    <col min="9" max="9" width="35.1640625" bestFit="1" customWidth="1"/>
  </cols>
  <sheetData>
    <row r="1" spans="2:11" s="64" customFormat="1" x14ac:dyDescent="0.2">
      <c r="B1" s="64" t="s">
        <v>382</v>
      </c>
      <c r="C1" s="64" t="s">
        <v>92</v>
      </c>
      <c r="D1" s="64" t="s">
        <v>90</v>
      </c>
      <c r="E1" s="64" t="s">
        <v>91</v>
      </c>
      <c r="F1" s="64" t="s">
        <v>14</v>
      </c>
      <c r="G1" s="64" t="s">
        <v>329</v>
      </c>
    </row>
    <row r="2" spans="2:11" s="27" customFormat="1" x14ac:dyDescent="0.2">
      <c r="B2" s="27" t="s">
        <v>215</v>
      </c>
      <c r="C2" s="59">
        <v>39.97</v>
      </c>
      <c r="D2" s="59">
        <f t="shared" ref="D2:D31" si="0">C2*9.513%</f>
        <v>3.8023460999999994</v>
      </c>
      <c r="E2" s="59"/>
      <c r="F2" s="60">
        <f t="shared" ref="F2:F31" si="1">C2+D2+E2</f>
        <v>43.7723461</v>
      </c>
      <c r="G2" s="61">
        <v>45151</v>
      </c>
      <c r="H2" s="27" t="s">
        <v>363</v>
      </c>
      <c r="J2" s="49"/>
      <c r="K2" s="49"/>
    </row>
    <row r="3" spans="2:11" s="27" customFormat="1" x14ac:dyDescent="0.2">
      <c r="B3" s="27" t="s">
        <v>216</v>
      </c>
      <c r="C3" s="59">
        <v>24.98</v>
      </c>
      <c r="D3" s="59">
        <f t="shared" si="0"/>
        <v>2.3763473999999998</v>
      </c>
      <c r="E3" s="59"/>
      <c r="F3" s="60">
        <f t="shared" si="1"/>
        <v>27.356347400000001</v>
      </c>
      <c r="G3" s="61">
        <v>45151</v>
      </c>
      <c r="H3" s="27" t="s">
        <v>363</v>
      </c>
      <c r="J3" s="49"/>
      <c r="K3" s="49"/>
    </row>
    <row r="4" spans="2:11" s="27" customFormat="1" x14ac:dyDescent="0.2">
      <c r="B4" s="27" t="s">
        <v>217</v>
      </c>
      <c r="C4" s="59">
        <v>24.98</v>
      </c>
      <c r="D4" s="59">
        <f t="shared" si="0"/>
        <v>2.3763473999999998</v>
      </c>
      <c r="E4" s="59"/>
      <c r="F4" s="60">
        <f t="shared" si="1"/>
        <v>27.356347400000001</v>
      </c>
      <c r="G4" s="61">
        <v>45151</v>
      </c>
      <c r="H4" s="27" t="s">
        <v>363</v>
      </c>
      <c r="J4" s="49"/>
      <c r="K4" s="49"/>
    </row>
    <row r="5" spans="2:11" s="27" customFormat="1" x14ac:dyDescent="0.2">
      <c r="B5" s="27" t="s">
        <v>218</v>
      </c>
      <c r="C5" s="59">
        <v>17.579999999999998</v>
      </c>
      <c r="D5" s="59">
        <f t="shared" si="0"/>
        <v>1.6723853999999998</v>
      </c>
      <c r="E5" s="59"/>
      <c r="F5" s="60">
        <f t="shared" si="1"/>
        <v>19.252385399999998</v>
      </c>
      <c r="G5" s="61">
        <v>45151</v>
      </c>
      <c r="H5" s="27" t="s">
        <v>363</v>
      </c>
      <c r="J5" s="49"/>
      <c r="K5" s="49"/>
    </row>
    <row r="6" spans="2:11" s="27" customFormat="1" x14ac:dyDescent="0.2">
      <c r="B6" s="27" t="s">
        <v>219</v>
      </c>
      <c r="C6" s="59">
        <v>8.4700000000000006</v>
      </c>
      <c r="D6" s="59">
        <f t="shared" si="0"/>
        <v>0.80575109999999994</v>
      </c>
      <c r="E6" s="59"/>
      <c r="F6" s="60">
        <f t="shared" si="1"/>
        <v>9.2757511000000008</v>
      </c>
      <c r="G6" s="61">
        <v>45151</v>
      </c>
      <c r="H6" s="27" t="s">
        <v>363</v>
      </c>
      <c r="J6" s="49"/>
      <c r="K6" s="49"/>
    </row>
    <row r="7" spans="2:11" s="27" customFormat="1" x14ac:dyDescent="0.2">
      <c r="B7" s="27" t="s">
        <v>220</v>
      </c>
      <c r="C7" s="59">
        <v>5.38</v>
      </c>
      <c r="D7" s="59">
        <f t="shared" si="0"/>
        <v>0.5117993999999999</v>
      </c>
      <c r="E7" s="59"/>
      <c r="F7" s="60">
        <f t="shared" si="1"/>
        <v>5.8917994</v>
      </c>
      <c r="G7" s="61">
        <v>45151</v>
      </c>
      <c r="H7" s="27" t="s">
        <v>363</v>
      </c>
      <c r="J7" s="49"/>
      <c r="K7" s="49"/>
    </row>
    <row r="8" spans="2:11" s="27" customFormat="1" x14ac:dyDescent="0.2">
      <c r="B8" s="27" t="s">
        <v>221</v>
      </c>
      <c r="C8" s="59">
        <v>11.27</v>
      </c>
      <c r="D8" s="59">
        <f t="shared" si="0"/>
        <v>1.0721150999999998</v>
      </c>
      <c r="E8" s="59"/>
      <c r="F8" s="60">
        <f t="shared" si="1"/>
        <v>12.342115099999999</v>
      </c>
      <c r="G8" s="61">
        <v>45151</v>
      </c>
      <c r="H8" s="27" t="s">
        <v>363</v>
      </c>
      <c r="J8" s="49"/>
      <c r="K8" s="49"/>
    </row>
    <row r="9" spans="2:11" s="27" customFormat="1" x14ac:dyDescent="0.2">
      <c r="B9" s="27" t="s">
        <v>222</v>
      </c>
      <c r="C9" s="59">
        <v>12.97</v>
      </c>
      <c r="D9" s="59">
        <f t="shared" si="0"/>
        <v>1.2338361</v>
      </c>
      <c r="E9" s="59"/>
      <c r="F9" s="60">
        <f t="shared" si="1"/>
        <v>14.2038361</v>
      </c>
      <c r="G9" s="61">
        <v>45151</v>
      </c>
      <c r="H9" s="27" t="s">
        <v>363</v>
      </c>
      <c r="J9" s="49"/>
      <c r="K9" s="49"/>
    </row>
    <row r="10" spans="2:11" s="27" customFormat="1" x14ac:dyDescent="0.2">
      <c r="B10" s="27" t="s">
        <v>223</v>
      </c>
      <c r="C10" s="59">
        <v>12.97</v>
      </c>
      <c r="D10" s="59">
        <f t="shared" si="0"/>
        <v>1.2338361</v>
      </c>
      <c r="E10" s="59"/>
      <c r="F10" s="60">
        <f t="shared" si="1"/>
        <v>14.2038361</v>
      </c>
      <c r="G10" s="61">
        <v>45164</v>
      </c>
      <c r="H10" s="27" t="s">
        <v>363</v>
      </c>
      <c r="J10" s="49"/>
      <c r="K10" s="49"/>
    </row>
    <row r="11" spans="2:11" s="27" customFormat="1" x14ac:dyDescent="0.2">
      <c r="B11" s="27" t="s">
        <v>224</v>
      </c>
      <c r="C11" s="59">
        <v>10.98</v>
      </c>
      <c r="D11" s="59">
        <f t="shared" si="0"/>
        <v>1.0445274</v>
      </c>
      <c r="E11" s="59"/>
      <c r="F11" s="60">
        <f t="shared" si="1"/>
        <v>12.0245274</v>
      </c>
      <c r="G11" s="61">
        <v>45164</v>
      </c>
      <c r="H11" s="27" t="s">
        <v>363</v>
      </c>
      <c r="J11" s="49"/>
      <c r="K11" s="49"/>
    </row>
    <row r="12" spans="2:11" s="27" customFormat="1" x14ac:dyDescent="0.2">
      <c r="B12" s="27" t="s">
        <v>216</v>
      </c>
      <c r="C12" s="59">
        <v>19.97</v>
      </c>
      <c r="D12" s="59">
        <f t="shared" si="0"/>
        <v>1.8997460999999998</v>
      </c>
      <c r="E12" s="59"/>
      <c r="F12" s="60">
        <f t="shared" si="1"/>
        <v>21.8697461</v>
      </c>
      <c r="G12" s="61">
        <v>45174</v>
      </c>
      <c r="H12" s="27" t="s">
        <v>363</v>
      </c>
      <c r="J12" s="49"/>
      <c r="K12" s="49"/>
    </row>
    <row r="13" spans="2:11" s="27" customFormat="1" x14ac:dyDescent="0.2">
      <c r="B13" s="27" t="s">
        <v>227</v>
      </c>
      <c r="C13" s="59">
        <v>6.58</v>
      </c>
      <c r="D13" s="59">
        <f t="shared" si="0"/>
        <v>0.62595539999999994</v>
      </c>
      <c r="E13" s="59"/>
      <c r="F13" s="60">
        <f t="shared" si="1"/>
        <v>7.2059553999999997</v>
      </c>
      <c r="G13" s="61">
        <v>45174</v>
      </c>
      <c r="H13" s="27" t="s">
        <v>363</v>
      </c>
      <c r="J13" s="49"/>
      <c r="K13" s="49"/>
    </row>
    <row r="14" spans="2:11" s="27" customFormat="1" x14ac:dyDescent="0.2">
      <c r="B14" s="27" t="s">
        <v>228</v>
      </c>
      <c r="C14" s="59">
        <v>19.97</v>
      </c>
      <c r="D14" s="59">
        <f t="shared" si="0"/>
        <v>1.8997460999999998</v>
      </c>
      <c r="E14" s="59"/>
      <c r="F14" s="60">
        <f t="shared" si="1"/>
        <v>21.8697461</v>
      </c>
      <c r="G14" s="61">
        <v>45174</v>
      </c>
      <c r="H14" s="27" t="s">
        <v>363</v>
      </c>
      <c r="J14" s="49"/>
      <c r="K14" s="49"/>
    </row>
    <row r="15" spans="2:11" s="27" customFormat="1" x14ac:dyDescent="0.2">
      <c r="B15" s="27" t="s">
        <v>217</v>
      </c>
      <c r="C15" s="59">
        <v>19.98</v>
      </c>
      <c r="D15" s="59">
        <f t="shared" si="0"/>
        <v>1.9006973999999999</v>
      </c>
      <c r="E15" s="59"/>
      <c r="F15" s="60">
        <f t="shared" si="1"/>
        <v>21.880697399999999</v>
      </c>
      <c r="G15" s="61">
        <v>45174</v>
      </c>
      <c r="H15" s="27" t="s">
        <v>363</v>
      </c>
      <c r="J15" s="49"/>
      <c r="K15" s="49"/>
    </row>
    <row r="16" spans="2:11" s="27" customFormat="1" x14ac:dyDescent="0.2">
      <c r="B16" s="27" t="s">
        <v>217</v>
      </c>
      <c r="C16" s="59">
        <v>19.98</v>
      </c>
      <c r="D16" s="59">
        <f t="shared" si="0"/>
        <v>1.9006973999999999</v>
      </c>
      <c r="E16" s="59"/>
      <c r="F16" s="60">
        <f t="shared" si="1"/>
        <v>21.880697399999999</v>
      </c>
      <c r="G16" s="61">
        <v>45303</v>
      </c>
      <c r="H16" s="27" t="s">
        <v>363</v>
      </c>
      <c r="J16" s="49"/>
      <c r="K16" s="49"/>
    </row>
    <row r="17" spans="2:11" s="27" customFormat="1" x14ac:dyDescent="0.2">
      <c r="B17" s="27" t="s">
        <v>224</v>
      </c>
      <c r="C17" s="59">
        <v>9.98</v>
      </c>
      <c r="D17" s="59">
        <f t="shared" si="0"/>
        <v>0.94939739999999995</v>
      </c>
      <c r="E17" s="59"/>
      <c r="F17" s="60">
        <f t="shared" si="1"/>
        <v>10.929397400000001</v>
      </c>
      <c r="G17" s="61">
        <v>45303</v>
      </c>
      <c r="H17" s="27" t="s">
        <v>363</v>
      </c>
      <c r="J17" s="49"/>
      <c r="K17" s="49"/>
    </row>
    <row r="18" spans="2:11" s="27" customFormat="1" x14ac:dyDescent="0.2">
      <c r="B18" s="27" t="s">
        <v>216</v>
      </c>
      <c r="C18" s="59">
        <v>19.98</v>
      </c>
      <c r="D18" s="59">
        <f t="shared" si="0"/>
        <v>1.9006973999999999</v>
      </c>
      <c r="E18" s="59"/>
      <c r="F18" s="60">
        <f t="shared" si="1"/>
        <v>21.880697399999999</v>
      </c>
      <c r="G18" s="61">
        <v>45303</v>
      </c>
      <c r="H18" s="27" t="s">
        <v>363</v>
      </c>
      <c r="J18" s="49"/>
      <c r="K18" s="49"/>
    </row>
    <row r="19" spans="2:11" s="27" customFormat="1" x14ac:dyDescent="0.2">
      <c r="B19" s="27" t="s">
        <v>240</v>
      </c>
      <c r="C19" s="59">
        <v>12.67</v>
      </c>
      <c r="D19" s="59">
        <f t="shared" si="0"/>
        <v>1.2052970999999999</v>
      </c>
      <c r="E19" s="59"/>
      <c r="F19" s="60">
        <f t="shared" si="1"/>
        <v>13.875297099999999</v>
      </c>
      <c r="G19" s="61">
        <v>45303</v>
      </c>
      <c r="H19" s="27" t="s">
        <v>363</v>
      </c>
      <c r="J19" s="49"/>
      <c r="K19" s="49"/>
    </row>
    <row r="20" spans="2:11" s="27" customFormat="1" x14ac:dyDescent="0.2">
      <c r="B20" s="27" t="s">
        <v>217</v>
      </c>
      <c r="C20" s="59">
        <v>19.98</v>
      </c>
      <c r="D20" s="59">
        <f t="shared" si="0"/>
        <v>1.9006973999999999</v>
      </c>
      <c r="E20" s="59"/>
      <c r="F20" s="60">
        <f t="shared" si="1"/>
        <v>21.880697399999999</v>
      </c>
      <c r="G20" s="61">
        <v>45326</v>
      </c>
      <c r="H20" s="27" t="s">
        <v>363</v>
      </c>
      <c r="J20" s="49"/>
      <c r="K20" s="49"/>
    </row>
    <row r="21" spans="2:11" s="27" customFormat="1" x14ac:dyDescent="0.2">
      <c r="B21" s="27" t="s">
        <v>216</v>
      </c>
      <c r="C21" s="59">
        <v>19.97</v>
      </c>
      <c r="D21" s="59">
        <f t="shared" si="0"/>
        <v>1.8997460999999998</v>
      </c>
      <c r="E21" s="59"/>
      <c r="F21" s="60">
        <f t="shared" si="1"/>
        <v>21.8697461</v>
      </c>
      <c r="G21" s="61">
        <v>45326</v>
      </c>
      <c r="H21" s="27" t="s">
        <v>363</v>
      </c>
      <c r="J21" s="49"/>
      <c r="K21" s="49"/>
    </row>
    <row r="22" spans="2:11" s="27" customFormat="1" x14ac:dyDescent="0.2">
      <c r="B22" s="27" t="s">
        <v>241</v>
      </c>
      <c r="C22" s="59">
        <v>11.47</v>
      </c>
      <c r="D22" s="59">
        <f t="shared" si="0"/>
        <v>1.0911411</v>
      </c>
      <c r="E22" s="59"/>
      <c r="F22" s="60">
        <f t="shared" si="1"/>
        <v>12.5611411</v>
      </c>
      <c r="G22" s="61">
        <v>45326</v>
      </c>
      <c r="H22" s="41" t="s">
        <v>419</v>
      </c>
      <c r="I22" s="174" t="s">
        <v>436</v>
      </c>
      <c r="J22" s="49"/>
      <c r="K22" s="49"/>
    </row>
    <row r="23" spans="2:11" s="27" customFormat="1" x14ac:dyDescent="0.2">
      <c r="B23" s="27" t="s">
        <v>224</v>
      </c>
      <c r="C23" s="59">
        <v>4.9800000000000004</v>
      </c>
      <c r="D23" s="59">
        <f t="shared" si="0"/>
        <v>0.47374739999999999</v>
      </c>
      <c r="E23" s="59"/>
      <c r="F23" s="60">
        <f t="shared" si="1"/>
        <v>5.4537474000000001</v>
      </c>
      <c r="G23" s="61">
        <v>45326</v>
      </c>
      <c r="H23" s="27" t="s">
        <v>363</v>
      </c>
      <c r="J23" s="49"/>
      <c r="K23" s="49"/>
    </row>
    <row r="24" spans="2:11" s="27" customFormat="1" x14ac:dyDescent="0.2">
      <c r="B24" s="27" t="s">
        <v>219</v>
      </c>
      <c r="C24" s="59">
        <v>5.38</v>
      </c>
      <c r="D24" s="59">
        <f t="shared" si="0"/>
        <v>0.5117993999999999</v>
      </c>
      <c r="E24" s="59"/>
      <c r="F24" s="60">
        <f t="shared" si="1"/>
        <v>5.8917994</v>
      </c>
      <c r="G24" s="61">
        <v>45326</v>
      </c>
      <c r="H24" s="27" t="s">
        <v>363</v>
      </c>
      <c r="J24" s="49"/>
      <c r="K24" s="49"/>
    </row>
    <row r="25" spans="2:11" s="27" customFormat="1" x14ac:dyDescent="0.2">
      <c r="B25" s="27" t="s">
        <v>242</v>
      </c>
      <c r="C25" s="59">
        <v>1</v>
      </c>
      <c r="D25" s="59">
        <f t="shared" si="0"/>
        <v>9.5129999999999992E-2</v>
      </c>
      <c r="E25" s="59"/>
      <c r="F25" s="60">
        <f t="shared" si="1"/>
        <v>1.0951299999999999</v>
      </c>
      <c r="G25" s="61">
        <v>45326</v>
      </c>
      <c r="H25" s="27" t="s">
        <v>363</v>
      </c>
      <c r="J25" s="49"/>
      <c r="K25" s="49"/>
    </row>
    <row r="26" spans="2:11" s="27" customFormat="1" x14ac:dyDescent="0.2">
      <c r="B26" s="27" t="s">
        <v>243</v>
      </c>
      <c r="C26" s="59">
        <v>14.97</v>
      </c>
      <c r="D26" s="59">
        <f t="shared" si="0"/>
        <v>1.4240960999999999</v>
      </c>
      <c r="E26" s="59"/>
      <c r="F26" s="60">
        <f t="shared" si="1"/>
        <v>16.394096099999999</v>
      </c>
      <c r="G26" s="61">
        <v>45340</v>
      </c>
      <c r="H26" s="27" t="s">
        <v>363</v>
      </c>
      <c r="J26" s="49"/>
      <c r="K26" s="49"/>
    </row>
    <row r="27" spans="2:11" s="27" customFormat="1" x14ac:dyDescent="0.2">
      <c r="B27" s="27" t="s">
        <v>244</v>
      </c>
      <c r="C27" s="59">
        <v>17.47</v>
      </c>
      <c r="D27" s="59">
        <f t="shared" si="0"/>
        <v>1.6619210999999998</v>
      </c>
      <c r="E27" s="59"/>
      <c r="F27" s="60">
        <f t="shared" si="1"/>
        <v>19.1319211</v>
      </c>
      <c r="G27" s="61">
        <v>45340</v>
      </c>
      <c r="H27" s="27" t="s">
        <v>363</v>
      </c>
      <c r="J27" s="49"/>
      <c r="K27" s="49"/>
    </row>
    <row r="28" spans="2:11" s="27" customFormat="1" x14ac:dyDescent="0.2">
      <c r="B28" s="27" t="s">
        <v>217</v>
      </c>
      <c r="C28" s="59">
        <v>19.98</v>
      </c>
      <c r="D28" s="59">
        <f t="shared" si="0"/>
        <v>1.9006973999999999</v>
      </c>
      <c r="E28" s="59"/>
      <c r="F28" s="60">
        <f t="shared" si="1"/>
        <v>21.880697399999999</v>
      </c>
      <c r="G28" s="61">
        <v>45340</v>
      </c>
      <c r="H28" s="27" t="s">
        <v>363</v>
      </c>
      <c r="J28" s="49"/>
      <c r="K28" s="49"/>
    </row>
    <row r="29" spans="2:11" s="27" customFormat="1" x14ac:dyDescent="0.2">
      <c r="B29" s="27" t="s">
        <v>243</v>
      </c>
      <c r="C29" s="59">
        <v>12.97</v>
      </c>
      <c r="D29" s="59">
        <f t="shared" si="0"/>
        <v>1.2338361</v>
      </c>
      <c r="E29" s="59"/>
      <c r="F29" s="60">
        <f t="shared" si="1"/>
        <v>14.2038361</v>
      </c>
      <c r="G29" s="61">
        <v>45340</v>
      </c>
      <c r="H29" s="27" t="s">
        <v>363</v>
      </c>
      <c r="J29" s="49"/>
      <c r="K29" s="49"/>
    </row>
    <row r="30" spans="2:11" s="27" customFormat="1" x14ac:dyDescent="0.2">
      <c r="B30" s="27" t="s">
        <v>277</v>
      </c>
      <c r="C30" s="59">
        <v>19.940000000000001</v>
      </c>
      <c r="D30" s="59">
        <f t="shared" si="0"/>
        <v>1.8968921999999999</v>
      </c>
      <c r="E30" s="59"/>
      <c r="F30" s="60">
        <f t="shared" si="1"/>
        <v>21.836892200000001</v>
      </c>
      <c r="G30" s="61">
        <v>45141</v>
      </c>
      <c r="H30" s="41" t="s">
        <v>419</v>
      </c>
      <c r="I30" s="174" t="s">
        <v>437</v>
      </c>
      <c r="J30" s="49"/>
      <c r="K30" s="49"/>
    </row>
    <row r="31" spans="2:11" s="27" customFormat="1" x14ac:dyDescent="0.2">
      <c r="B31" s="27" t="s">
        <v>241</v>
      </c>
      <c r="C31" s="59">
        <v>9.9700000000000006</v>
      </c>
      <c r="D31" s="59">
        <f t="shared" si="0"/>
        <v>0.94844609999999996</v>
      </c>
      <c r="E31" s="59"/>
      <c r="F31" s="60">
        <f t="shared" si="1"/>
        <v>10.918446100000001</v>
      </c>
      <c r="G31" s="61">
        <v>45141</v>
      </c>
      <c r="H31" s="41" t="s">
        <v>419</v>
      </c>
      <c r="I31" s="174" t="s">
        <v>437</v>
      </c>
      <c r="J31" s="49"/>
      <c r="K31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D71F3-BD84-4B45-8D1C-12912C6C65EA}">
  <sheetPr codeName="Sheet7"/>
  <dimension ref="A2:G35"/>
  <sheetViews>
    <sheetView workbookViewId="0">
      <selection activeCell="I38" sqref="I38"/>
    </sheetView>
  </sheetViews>
  <sheetFormatPr baseColWidth="10" defaultColWidth="8.83203125" defaultRowHeight="15" x14ac:dyDescent="0.2"/>
  <cols>
    <col min="1" max="1" width="31" customWidth="1"/>
    <col min="6" max="6" width="16.5" customWidth="1"/>
    <col min="7" max="7" width="16.1640625" customWidth="1"/>
  </cols>
  <sheetData>
    <row r="2" spans="1:7" x14ac:dyDescent="0.2">
      <c r="A2" s="27" t="s">
        <v>169</v>
      </c>
      <c r="B2" s="59">
        <v>10.93</v>
      </c>
      <c r="C2" s="59">
        <f t="shared" ref="C2:C32" si="0">B2*9.513%</f>
        <v>1.0397708999999999</v>
      </c>
      <c r="D2" s="59"/>
      <c r="E2" s="60">
        <f t="shared" ref="E2:E32" si="1">B2+C2+D2</f>
        <v>11.9697709</v>
      </c>
      <c r="F2" s="61">
        <v>45095</v>
      </c>
      <c r="G2" s="27" t="s">
        <v>363</v>
      </c>
    </row>
    <row r="3" spans="1:7" x14ac:dyDescent="0.2">
      <c r="A3" s="27" t="s">
        <v>172</v>
      </c>
      <c r="B3" s="59">
        <v>55.68</v>
      </c>
      <c r="C3" s="59">
        <f t="shared" si="0"/>
        <v>5.2968383999999995</v>
      </c>
      <c r="D3" s="59"/>
      <c r="E3" s="60">
        <f t="shared" si="1"/>
        <v>60.976838399999998</v>
      </c>
      <c r="F3" s="61">
        <v>45095</v>
      </c>
      <c r="G3" s="27" t="s">
        <v>363</v>
      </c>
    </row>
    <row r="4" spans="1:7" x14ac:dyDescent="0.2">
      <c r="A4" s="27" t="s">
        <v>174</v>
      </c>
      <c r="B4" s="59">
        <v>5.78</v>
      </c>
      <c r="C4" s="59">
        <f t="shared" si="0"/>
        <v>0.54985139999999999</v>
      </c>
      <c r="D4" s="59"/>
      <c r="E4" s="60">
        <f t="shared" si="1"/>
        <v>6.3298513999999999</v>
      </c>
      <c r="F4" s="61">
        <v>45095</v>
      </c>
      <c r="G4" s="27" t="s">
        <v>363</v>
      </c>
    </row>
    <row r="5" spans="1:7" x14ac:dyDescent="0.2">
      <c r="A5" s="27" t="s">
        <v>170</v>
      </c>
      <c r="B5" s="59">
        <v>34.47</v>
      </c>
      <c r="C5" s="59">
        <f t="shared" si="0"/>
        <v>3.2791310999999994</v>
      </c>
      <c r="D5" s="59"/>
      <c r="E5" s="60">
        <f t="shared" si="1"/>
        <v>37.7491311</v>
      </c>
      <c r="F5" s="61">
        <v>45095</v>
      </c>
      <c r="G5" s="27" t="s">
        <v>363</v>
      </c>
    </row>
    <row r="6" spans="1:7" x14ac:dyDescent="0.2">
      <c r="A6" s="27" t="s">
        <v>171</v>
      </c>
      <c r="B6" s="59">
        <v>3.58</v>
      </c>
      <c r="C6" s="59">
        <f t="shared" si="0"/>
        <v>0.34056539999999996</v>
      </c>
      <c r="D6" s="59"/>
      <c r="E6" s="60">
        <f t="shared" si="1"/>
        <v>3.9205654000000001</v>
      </c>
      <c r="F6" s="61">
        <v>45095</v>
      </c>
      <c r="G6" s="27" t="s">
        <v>363</v>
      </c>
    </row>
    <row r="7" spans="1:7" x14ac:dyDescent="0.2">
      <c r="A7" s="27" t="s">
        <v>172</v>
      </c>
      <c r="B7" s="59">
        <v>55.68</v>
      </c>
      <c r="C7" s="59">
        <f t="shared" si="0"/>
        <v>5.2968383999999995</v>
      </c>
      <c r="D7" s="59"/>
      <c r="E7" s="60">
        <f t="shared" si="1"/>
        <v>60.976838399999998</v>
      </c>
      <c r="F7" s="61">
        <v>45095</v>
      </c>
      <c r="G7" s="27" t="s">
        <v>363</v>
      </c>
    </row>
    <row r="8" spans="1:7" x14ac:dyDescent="0.2">
      <c r="A8" s="27" t="s">
        <v>173</v>
      </c>
      <c r="B8" s="59">
        <v>11.98</v>
      </c>
      <c r="C8" s="59">
        <f t="shared" si="0"/>
        <v>1.1396573999999999</v>
      </c>
      <c r="D8" s="59"/>
      <c r="E8" s="60">
        <f t="shared" si="1"/>
        <v>13.119657400000001</v>
      </c>
      <c r="F8" s="61">
        <v>45095</v>
      </c>
      <c r="G8" s="27" t="s">
        <v>363</v>
      </c>
    </row>
    <row r="9" spans="1:7" x14ac:dyDescent="0.2">
      <c r="A9" s="27" t="s">
        <v>170</v>
      </c>
      <c r="B9" s="59">
        <v>32.97</v>
      </c>
      <c r="C9" s="59">
        <f t="shared" si="0"/>
        <v>3.1364360999999996</v>
      </c>
      <c r="D9" s="59"/>
      <c r="E9" s="60">
        <f t="shared" si="1"/>
        <v>36.106436099999996</v>
      </c>
      <c r="F9" s="61">
        <v>45097</v>
      </c>
      <c r="G9" s="27" t="s">
        <v>363</v>
      </c>
    </row>
    <row r="10" spans="1:7" x14ac:dyDescent="0.2">
      <c r="A10" s="27" t="s">
        <v>170</v>
      </c>
      <c r="B10" s="59">
        <v>34.47</v>
      </c>
      <c r="C10" s="59">
        <f t="shared" si="0"/>
        <v>3.2791310999999994</v>
      </c>
      <c r="D10" s="59"/>
      <c r="E10" s="60">
        <f t="shared" si="1"/>
        <v>37.7491311</v>
      </c>
      <c r="F10" s="61">
        <v>45097</v>
      </c>
      <c r="G10" s="27" t="s">
        <v>363</v>
      </c>
    </row>
    <row r="11" spans="1:7" x14ac:dyDescent="0.2">
      <c r="A11" s="27" t="s">
        <v>170</v>
      </c>
      <c r="B11" s="59">
        <v>34.47</v>
      </c>
      <c r="C11" s="59">
        <f t="shared" si="0"/>
        <v>3.2791310999999994</v>
      </c>
      <c r="D11" s="59"/>
      <c r="E11" s="60">
        <f t="shared" si="1"/>
        <v>37.7491311</v>
      </c>
      <c r="F11" s="61">
        <v>45097</v>
      </c>
      <c r="G11" s="27" t="s">
        <v>363</v>
      </c>
    </row>
    <row r="12" spans="1:7" x14ac:dyDescent="0.2">
      <c r="A12" s="27" t="s">
        <v>170</v>
      </c>
      <c r="B12" s="59">
        <v>32.97</v>
      </c>
      <c r="C12" s="59">
        <f t="shared" si="0"/>
        <v>3.1364360999999996</v>
      </c>
      <c r="D12" s="59"/>
      <c r="E12" s="60">
        <f t="shared" si="1"/>
        <v>36.106436099999996</v>
      </c>
      <c r="F12" s="61">
        <v>45097</v>
      </c>
      <c r="G12" s="27" t="s">
        <v>363</v>
      </c>
    </row>
    <row r="13" spans="1:7" x14ac:dyDescent="0.2">
      <c r="A13" s="27" t="s">
        <v>170</v>
      </c>
      <c r="B13" s="59">
        <v>32.97</v>
      </c>
      <c r="C13" s="59">
        <f t="shared" si="0"/>
        <v>3.1364360999999996</v>
      </c>
      <c r="D13" s="59"/>
      <c r="E13" s="60">
        <f t="shared" si="1"/>
        <v>36.106436099999996</v>
      </c>
      <c r="F13" s="61">
        <v>45097</v>
      </c>
      <c r="G13" s="27" t="s">
        <v>363</v>
      </c>
    </row>
    <row r="14" spans="1:7" x14ac:dyDescent="0.2">
      <c r="A14" s="27" t="s">
        <v>169</v>
      </c>
      <c r="B14" s="59">
        <v>10.93</v>
      </c>
      <c r="C14" s="59">
        <f t="shared" si="0"/>
        <v>1.0397708999999999</v>
      </c>
      <c r="D14" s="59"/>
      <c r="E14" s="60">
        <f t="shared" si="1"/>
        <v>11.9697709</v>
      </c>
      <c r="F14" s="61">
        <v>45097</v>
      </c>
      <c r="G14" s="27" t="s">
        <v>363</v>
      </c>
    </row>
    <row r="15" spans="1:7" x14ac:dyDescent="0.2">
      <c r="A15" s="27" t="s">
        <v>171</v>
      </c>
      <c r="B15" s="59">
        <v>11.98</v>
      </c>
      <c r="C15" s="59">
        <f t="shared" si="0"/>
        <v>1.1396573999999999</v>
      </c>
      <c r="D15" s="59"/>
      <c r="E15" s="60">
        <f t="shared" si="1"/>
        <v>13.119657400000001</v>
      </c>
      <c r="F15" s="61">
        <v>45097</v>
      </c>
      <c r="G15" s="27" t="s">
        <v>363</v>
      </c>
    </row>
    <row r="16" spans="1:7" x14ac:dyDescent="0.2">
      <c r="A16" s="27" t="s">
        <v>170</v>
      </c>
      <c r="B16" s="59">
        <v>34.47</v>
      </c>
      <c r="C16" s="59">
        <f t="shared" si="0"/>
        <v>3.2791310999999994</v>
      </c>
      <c r="D16" s="59"/>
      <c r="E16" s="60">
        <f t="shared" si="1"/>
        <v>37.7491311</v>
      </c>
      <c r="F16" s="61">
        <v>45097</v>
      </c>
      <c r="G16" s="27" t="s">
        <v>363</v>
      </c>
    </row>
    <row r="17" spans="1:7" x14ac:dyDescent="0.2">
      <c r="A17" s="27" t="s">
        <v>169</v>
      </c>
      <c r="B17" s="59">
        <v>10.93</v>
      </c>
      <c r="C17" s="59">
        <f t="shared" si="0"/>
        <v>1.0397708999999999</v>
      </c>
      <c r="D17" s="59"/>
      <c r="E17" s="60">
        <f t="shared" si="1"/>
        <v>11.9697709</v>
      </c>
      <c r="F17" s="61">
        <v>45097</v>
      </c>
      <c r="G17" s="27" t="s">
        <v>363</v>
      </c>
    </row>
    <row r="18" spans="1:7" x14ac:dyDescent="0.2">
      <c r="A18" s="27" t="s">
        <v>415</v>
      </c>
      <c r="B18" s="59">
        <f>16*1.74</f>
        <v>27.84</v>
      </c>
      <c r="C18" s="59">
        <f t="shared" si="0"/>
        <v>2.6484191999999998</v>
      </c>
      <c r="D18" s="59"/>
      <c r="E18" s="60">
        <f t="shared" si="1"/>
        <v>30.488419199999999</v>
      </c>
      <c r="F18" s="61"/>
      <c r="G18" s="27" t="s">
        <v>363</v>
      </c>
    </row>
    <row r="19" spans="1:7" x14ac:dyDescent="0.2">
      <c r="A19" s="27" t="s">
        <v>176</v>
      </c>
      <c r="B19" s="59">
        <v>107.88</v>
      </c>
      <c r="C19" s="59">
        <f t="shared" si="0"/>
        <v>10.262624399999998</v>
      </c>
      <c r="D19" s="59"/>
      <c r="E19" s="60">
        <f t="shared" si="1"/>
        <v>118.14262439999999</v>
      </c>
      <c r="F19" s="61">
        <v>45097</v>
      </c>
      <c r="G19" s="27" t="s">
        <v>363</v>
      </c>
    </row>
    <row r="20" spans="1:7" x14ac:dyDescent="0.2">
      <c r="A20" s="27" t="s">
        <v>170</v>
      </c>
      <c r="B20" s="59">
        <v>34.47</v>
      </c>
      <c r="C20" s="59">
        <f t="shared" si="0"/>
        <v>3.2791310999999994</v>
      </c>
      <c r="D20" s="59"/>
      <c r="E20" s="60">
        <f t="shared" si="1"/>
        <v>37.7491311</v>
      </c>
      <c r="F20" s="61">
        <v>45097</v>
      </c>
      <c r="G20" s="27" t="s">
        <v>363</v>
      </c>
    </row>
    <row r="21" spans="1:7" x14ac:dyDescent="0.2">
      <c r="A21" s="27" t="s">
        <v>169</v>
      </c>
      <c r="B21" s="59">
        <v>10.93</v>
      </c>
      <c r="C21" s="59">
        <f t="shared" si="0"/>
        <v>1.0397708999999999</v>
      </c>
      <c r="D21" s="59"/>
      <c r="E21" s="60">
        <f t="shared" si="1"/>
        <v>11.9697709</v>
      </c>
      <c r="F21" s="61">
        <v>45097</v>
      </c>
      <c r="G21" s="27" t="s">
        <v>363</v>
      </c>
    </row>
    <row r="22" spans="1:7" x14ac:dyDescent="0.2">
      <c r="A22" s="27" t="s">
        <v>170</v>
      </c>
      <c r="B22" s="59">
        <v>32.97</v>
      </c>
      <c r="C22" s="59">
        <f t="shared" si="0"/>
        <v>3.1364360999999996</v>
      </c>
      <c r="D22" s="59"/>
      <c r="E22" s="60">
        <f t="shared" si="1"/>
        <v>36.106436099999996</v>
      </c>
      <c r="F22" s="61">
        <v>45097</v>
      </c>
      <c r="G22" s="27" t="s">
        <v>363</v>
      </c>
    </row>
    <row r="23" spans="1:7" x14ac:dyDescent="0.2">
      <c r="A23" s="27" t="s">
        <v>177</v>
      </c>
      <c r="B23" s="59">
        <v>32.979999999999997</v>
      </c>
      <c r="C23" s="59">
        <f t="shared" si="0"/>
        <v>3.1373873999999993</v>
      </c>
      <c r="D23" s="59"/>
      <c r="E23" s="60">
        <f t="shared" si="1"/>
        <v>36.117387399999998</v>
      </c>
      <c r="F23" s="61">
        <v>45097</v>
      </c>
      <c r="G23" s="27" t="s">
        <v>363</v>
      </c>
    </row>
    <row r="24" spans="1:7" x14ac:dyDescent="0.2">
      <c r="A24" s="27" t="s">
        <v>170</v>
      </c>
      <c r="B24" s="59">
        <v>34.47</v>
      </c>
      <c r="C24" s="59">
        <f t="shared" si="0"/>
        <v>3.2791310999999994</v>
      </c>
      <c r="D24" s="59"/>
      <c r="E24" s="60">
        <f t="shared" si="1"/>
        <v>37.7491311</v>
      </c>
      <c r="F24" s="61">
        <v>45097</v>
      </c>
      <c r="G24" s="27" t="s">
        <v>363</v>
      </c>
    </row>
    <row r="25" spans="1:7" x14ac:dyDescent="0.2">
      <c r="A25" s="27" t="s">
        <v>169</v>
      </c>
      <c r="B25" s="59">
        <v>3.93</v>
      </c>
      <c r="C25" s="59">
        <f t="shared" si="0"/>
        <v>0.3738609</v>
      </c>
      <c r="D25" s="59"/>
      <c r="E25" s="60">
        <f t="shared" si="1"/>
        <v>4.3038609000000001</v>
      </c>
      <c r="F25" s="61">
        <v>45099</v>
      </c>
      <c r="G25" s="27" t="s">
        <v>363</v>
      </c>
    </row>
    <row r="26" spans="1:7" x14ac:dyDescent="0.2">
      <c r="A26" s="27" t="s">
        <v>169</v>
      </c>
      <c r="B26" s="59">
        <v>10.93</v>
      </c>
      <c r="C26" s="59">
        <f t="shared" si="0"/>
        <v>1.0397708999999999</v>
      </c>
      <c r="D26" s="59"/>
      <c r="E26" s="60">
        <f t="shared" si="1"/>
        <v>11.9697709</v>
      </c>
      <c r="F26" s="61">
        <v>45099</v>
      </c>
      <c r="G26" s="27" t="s">
        <v>363</v>
      </c>
    </row>
    <row r="27" spans="1:7" x14ac:dyDescent="0.2">
      <c r="A27" s="27" t="s">
        <v>169</v>
      </c>
      <c r="B27" s="59">
        <v>3.93</v>
      </c>
      <c r="C27" s="59">
        <f t="shared" si="0"/>
        <v>0.3738609</v>
      </c>
      <c r="D27" s="59"/>
      <c r="E27" s="60">
        <f t="shared" si="1"/>
        <v>4.3038609000000001</v>
      </c>
      <c r="F27" s="61">
        <v>45099</v>
      </c>
      <c r="G27" s="27" t="s">
        <v>363</v>
      </c>
    </row>
    <row r="28" spans="1:7" x14ac:dyDescent="0.2">
      <c r="A28" s="27" t="s">
        <v>169</v>
      </c>
      <c r="B28" s="59">
        <v>3.93</v>
      </c>
      <c r="C28" s="59">
        <f t="shared" si="0"/>
        <v>0.3738609</v>
      </c>
      <c r="D28" s="59"/>
      <c r="E28" s="60">
        <f t="shared" si="1"/>
        <v>4.3038609000000001</v>
      </c>
      <c r="F28" s="61">
        <v>45099</v>
      </c>
      <c r="G28" s="27" t="s">
        <v>363</v>
      </c>
    </row>
    <row r="29" spans="1:7" x14ac:dyDescent="0.2">
      <c r="A29" s="27" t="s">
        <v>200</v>
      </c>
      <c r="B29" s="59">
        <v>7.98</v>
      </c>
      <c r="C29" s="59">
        <f t="shared" si="0"/>
        <v>0.75913739999999996</v>
      </c>
      <c r="D29" s="59"/>
      <c r="E29" s="60">
        <f t="shared" si="1"/>
        <v>8.7391374000000006</v>
      </c>
      <c r="F29" s="61">
        <v>45099</v>
      </c>
      <c r="G29" s="27" t="s">
        <v>363</v>
      </c>
    </row>
    <row r="30" spans="1:7" x14ac:dyDescent="0.2">
      <c r="A30" s="27" t="s">
        <v>175</v>
      </c>
      <c r="B30" s="59">
        <v>1.74</v>
      </c>
      <c r="C30" s="59">
        <f t="shared" si="0"/>
        <v>0.16552619999999998</v>
      </c>
      <c r="D30" s="59"/>
      <c r="E30" s="60">
        <f t="shared" si="1"/>
        <v>1.9055261999999999</v>
      </c>
      <c r="F30" s="61">
        <v>45099</v>
      </c>
      <c r="G30" s="27" t="s">
        <v>363</v>
      </c>
    </row>
    <row r="31" spans="1:7" x14ac:dyDescent="0.2">
      <c r="A31" s="27" t="s">
        <v>169</v>
      </c>
      <c r="B31" s="59">
        <v>3.93</v>
      </c>
      <c r="C31" s="59">
        <f t="shared" si="0"/>
        <v>0.3738609</v>
      </c>
      <c r="D31" s="59"/>
      <c r="E31" s="60">
        <f t="shared" si="1"/>
        <v>4.3038609000000001</v>
      </c>
      <c r="F31" s="61">
        <v>45099</v>
      </c>
      <c r="G31" s="27" t="s">
        <v>363</v>
      </c>
    </row>
    <row r="32" spans="1:7" x14ac:dyDescent="0.2">
      <c r="A32" s="27" t="s">
        <v>169</v>
      </c>
      <c r="B32" s="59">
        <v>3.93</v>
      </c>
      <c r="C32" s="59">
        <f t="shared" si="0"/>
        <v>0.3738609</v>
      </c>
      <c r="D32" s="59"/>
      <c r="E32" s="60">
        <f t="shared" si="1"/>
        <v>4.3038609000000001</v>
      </c>
      <c r="F32" s="61">
        <v>45099</v>
      </c>
      <c r="G32" s="156" t="s">
        <v>363</v>
      </c>
    </row>
    <row r="34" spans="5:5" x14ac:dyDescent="0.2">
      <c r="E34" s="175" t="s">
        <v>14</v>
      </c>
    </row>
    <row r="35" spans="5:5" x14ac:dyDescent="0.2">
      <c r="E35" s="177">
        <f>SUM(E2:E32)</f>
        <v>806.12519300000008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126F-F201-4C00-BA5D-686302AFE218}">
  <sheetPr codeName="Sheet8"/>
  <dimension ref="B1:I52"/>
  <sheetViews>
    <sheetView topLeftCell="A10" workbookViewId="0">
      <selection activeCell="F53" sqref="F53"/>
    </sheetView>
  </sheetViews>
  <sheetFormatPr baseColWidth="10" defaultColWidth="8.83203125" defaultRowHeight="15" x14ac:dyDescent="0.2"/>
  <cols>
    <col min="2" max="2" width="24.33203125" customWidth="1"/>
    <col min="7" max="7" width="10.5" customWidth="1"/>
    <col min="8" max="8" width="16.5" customWidth="1"/>
    <col min="9" max="9" width="22" bestFit="1" customWidth="1"/>
  </cols>
  <sheetData>
    <row r="1" spans="2:8" x14ac:dyDescent="0.2">
      <c r="C1" t="s">
        <v>92</v>
      </c>
      <c r="D1" t="s">
        <v>90</v>
      </c>
      <c r="E1" t="s">
        <v>91</v>
      </c>
      <c r="F1" t="s">
        <v>14</v>
      </c>
      <c r="G1" t="s">
        <v>329</v>
      </c>
    </row>
    <row r="2" spans="2:8" x14ac:dyDescent="0.2">
      <c r="B2" s="27" t="s">
        <v>185</v>
      </c>
      <c r="C2" s="59">
        <v>7.98</v>
      </c>
      <c r="D2" s="59">
        <f t="shared" ref="D2:D33" si="0">C2*9.513%</f>
        <v>0.75913739999999996</v>
      </c>
      <c r="E2" s="59"/>
      <c r="F2" s="60">
        <f t="shared" ref="F2:F33" si="1">C2+D2+E2</f>
        <v>8.7391374000000006</v>
      </c>
      <c r="G2" s="61">
        <v>45108</v>
      </c>
      <c r="H2" s="27" t="s">
        <v>363</v>
      </c>
    </row>
    <row r="3" spans="2:8" x14ac:dyDescent="0.2">
      <c r="B3" s="27" t="s">
        <v>186</v>
      </c>
      <c r="C3" s="59">
        <v>15.98</v>
      </c>
      <c r="D3" s="59">
        <f t="shared" si="0"/>
        <v>1.5201773999999999</v>
      </c>
      <c r="E3" s="59"/>
      <c r="F3" s="60">
        <f t="shared" si="1"/>
        <v>17.500177400000002</v>
      </c>
      <c r="G3" s="61">
        <v>45108</v>
      </c>
      <c r="H3" s="27" t="s">
        <v>363</v>
      </c>
    </row>
    <row r="4" spans="2:8" x14ac:dyDescent="0.2">
      <c r="B4" s="27" t="s">
        <v>187</v>
      </c>
      <c r="C4" s="59">
        <v>5.97</v>
      </c>
      <c r="D4" s="59">
        <f t="shared" si="0"/>
        <v>0.56792609999999988</v>
      </c>
      <c r="E4" s="59"/>
      <c r="F4" s="60">
        <f t="shared" si="1"/>
        <v>6.5379261</v>
      </c>
      <c r="G4" s="61">
        <v>45108</v>
      </c>
      <c r="H4" s="64" t="s">
        <v>363</v>
      </c>
    </row>
    <row r="5" spans="2:8" x14ac:dyDescent="0.2">
      <c r="B5" s="27" t="s">
        <v>187</v>
      </c>
      <c r="C5" s="59">
        <v>5.98</v>
      </c>
      <c r="D5" s="59">
        <f t="shared" si="0"/>
        <v>0.56887739999999998</v>
      </c>
      <c r="E5" s="59"/>
      <c r="F5" s="60">
        <f t="shared" si="1"/>
        <v>6.5488774000000003</v>
      </c>
      <c r="G5" s="61">
        <v>45108</v>
      </c>
      <c r="H5" s="27" t="s">
        <v>363</v>
      </c>
    </row>
    <row r="6" spans="2:8" x14ac:dyDescent="0.2">
      <c r="B6" s="27" t="s">
        <v>187</v>
      </c>
      <c r="C6" s="59">
        <v>5.97</v>
      </c>
      <c r="D6" s="59">
        <f t="shared" si="0"/>
        <v>0.56792609999999988</v>
      </c>
      <c r="E6" s="59"/>
      <c r="F6" s="60">
        <f t="shared" si="1"/>
        <v>6.5379261</v>
      </c>
      <c r="G6" s="61">
        <v>45108</v>
      </c>
      <c r="H6" s="27" t="s">
        <v>363</v>
      </c>
    </row>
    <row r="7" spans="2:8" x14ac:dyDescent="0.2">
      <c r="B7" s="27" t="s">
        <v>188</v>
      </c>
      <c r="C7" s="59">
        <v>5.98</v>
      </c>
      <c r="D7" s="59">
        <f t="shared" si="0"/>
        <v>0.56887739999999998</v>
      </c>
      <c r="E7" s="59"/>
      <c r="F7" s="60">
        <f t="shared" si="1"/>
        <v>6.5488774000000003</v>
      </c>
      <c r="G7" s="61">
        <v>45108</v>
      </c>
      <c r="H7" s="27" t="s">
        <v>363</v>
      </c>
    </row>
    <row r="8" spans="2:8" x14ac:dyDescent="0.2">
      <c r="B8" s="27" t="s">
        <v>186</v>
      </c>
      <c r="C8" s="59">
        <v>5.98</v>
      </c>
      <c r="D8" s="59">
        <f t="shared" si="0"/>
        <v>0.56887739999999998</v>
      </c>
      <c r="E8" s="59"/>
      <c r="F8" s="60">
        <f t="shared" si="1"/>
        <v>6.5488774000000003</v>
      </c>
      <c r="G8" s="61">
        <v>45108</v>
      </c>
      <c r="H8" s="27" t="s">
        <v>363</v>
      </c>
    </row>
    <row r="9" spans="2:8" x14ac:dyDescent="0.2">
      <c r="B9" s="27" t="s">
        <v>187</v>
      </c>
      <c r="C9" s="59">
        <v>5.98</v>
      </c>
      <c r="D9" s="59">
        <f t="shared" si="0"/>
        <v>0.56887739999999998</v>
      </c>
      <c r="E9" s="59"/>
      <c r="F9" s="60">
        <f t="shared" si="1"/>
        <v>6.5488774000000003</v>
      </c>
      <c r="G9" s="61">
        <v>45108</v>
      </c>
      <c r="H9" s="27" t="s">
        <v>363</v>
      </c>
    </row>
    <row r="10" spans="2:8" x14ac:dyDescent="0.2">
      <c r="B10" s="27" t="s">
        <v>186</v>
      </c>
      <c r="C10" s="59">
        <v>15.98</v>
      </c>
      <c r="D10" s="59">
        <f t="shared" si="0"/>
        <v>1.5201773999999999</v>
      </c>
      <c r="E10" s="59"/>
      <c r="F10" s="60">
        <f t="shared" si="1"/>
        <v>17.500177400000002</v>
      </c>
      <c r="G10" s="61">
        <v>45108</v>
      </c>
      <c r="H10" s="27" t="s">
        <v>363</v>
      </c>
    </row>
    <row r="11" spans="2:8" x14ac:dyDescent="0.2">
      <c r="B11" s="27" t="s">
        <v>186</v>
      </c>
      <c r="C11" s="59">
        <v>15.98</v>
      </c>
      <c r="D11" s="59">
        <f t="shared" si="0"/>
        <v>1.5201773999999999</v>
      </c>
      <c r="E11" s="59"/>
      <c r="F11" s="60">
        <f t="shared" si="1"/>
        <v>17.500177400000002</v>
      </c>
      <c r="G11" s="61">
        <v>45108</v>
      </c>
      <c r="H11" s="27" t="s">
        <v>363</v>
      </c>
    </row>
    <row r="12" spans="2:8" x14ac:dyDescent="0.2">
      <c r="B12" s="27" t="s">
        <v>189</v>
      </c>
      <c r="C12" s="59">
        <v>21.97</v>
      </c>
      <c r="D12" s="59">
        <f t="shared" si="0"/>
        <v>2.0900060999999996</v>
      </c>
      <c r="E12" s="59"/>
      <c r="F12" s="60">
        <f t="shared" si="1"/>
        <v>24.060006099999999</v>
      </c>
      <c r="G12" s="61">
        <v>45112</v>
      </c>
      <c r="H12" s="27" t="s">
        <v>363</v>
      </c>
    </row>
    <row r="13" spans="2:8" x14ac:dyDescent="0.2">
      <c r="B13" s="27" t="s">
        <v>186</v>
      </c>
      <c r="C13" s="59">
        <v>15.4</v>
      </c>
      <c r="D13" s="59">
        <f t="shared" si="0"/>
        <v>1.4650019999999999</v>
      </c>
      <c r="E13" s="59"/>
      <c r="F13" s="60">
        <f t="shared" si="1"/>
        <v>16.865002</v>
      </c>
      <c r="G13" s="61">
        <v>45112</v>
      </c>
      <c r="H13" s="27" t="s">
        <v>363</v>
      </c>
    </row>
    <row r="14" spans="2:8" x14ac:dyDescent="0.2">
      <c r="B14" s="27" t="s">
        <v>186</v>
      </c>
      <c r="C14" s="59">
        <v>17.350000000000001</v>
      </c>
      <c r="D14" s="59">
        <f t="shared" si="0"/>
        <v>1.6505055</v>
      </c>
      <c r="E14" s="59"/>
      <c r="F14" s="60">
        <f t="shared" si="1"/>
        <v>19.000505500000003</v>
      </c>
      <c r="G14" s="61">
        <v>45112</v>
      </c>
      <c r="H14" s="27" t="s">
        <v>412</v>
      </c>
    </row>
    <row r="15" spans="2:8" x14ac:dyDescent="0.2">
      <c r="B15" s="27" t="s">
        <v>190</v>
      </c>
      <c r="C15" s="59">
        <v>9.98</v>
      </c>
      <c r="D15" s="59">
        <f t="shared" si="0"/>
        <v>0.94939739999999995</v>
      </c>
      <c r="E15" s="59"/>
      <c r="F15" s="60">
        <f t="shared" si="1"/>
        <v>10.929397400000001</v>
      </c>
      <c r="G15" s="61">
        <v>45112</v>
      </c>
      <c r="H15" s="27" t="s">
        <v>363</v>
      </c>
    </row>
    <row r="16" spans="2:8" x14ac:dyDescent="0.2">
      <c r="B16" s="27" t="s">
        <v>185</v>
      </c>
      <c r="C16" s="59">
        <v>2.4700000000000002</v>
      </c>
      <c r="D16" s="59">
        <f t="shared" si="0"/>
        <v>0.23497109999999999</v>
      </c>
      <c r="E16" s="59"/>
      <c r="F16" s="60">
        <f t="shared" si="1"/>
        <v>2.7049711000000003</v>
      </c>
      <c r="G16" s="61">
        <v>45112</v>
      </c>
      <c r="H16" s="27" t="s">
        <v>363</v>
      </c>
    </row>
    <row r="17" spans="2:8" x14ac:dyDescent="0.2">
      <c r="B17" s="27" t="s">
        <v>189</v>
      </c>
      <c r="C17" s="59">
        <v>21.97</v>
      </c>
      <c r="D17" s="59">
        <f t="shared" si="0"/>
        <v>2.0900060999999996</v>
      </c>
      <c r="E17" s="59"/>
      <c r="F17" s="60">
        <f t="shared" si="1"/>
        <v>24.060006099999999</v>
      </c>
      <c r="G17" s="61">
        <v>45112</v>
      </c>
      <c r="H17" s="27" t="s">
        <v>363</v>
      </c>
    </row>
    <row r="18" spans="2:8" x14ac:dyDescent="0.2">
      <c r="B18" s="27" t="s">
        <v>201</v>
      </c>
      <c r="C18" s="59">
        <v>16.48</v>
      </c>
      <c r="D18" s="59">
        <f t="shared" si="0"/>
        <v>1.5677424</v>
      </c>
      <c r="E18" s="59"/>
      <c r="F18" s="60">
        <f t="shared" si="1"/>
        <v>18.047742400000001</v>
      </c>
      <c r="G18" s="61">
        <v>45131</v>
      </c>
      <c r="H18" s="27" t="s">
        <v>363</v>
      </c>
    </row>
    <row r="19" spans="2:8" x14ac:dyDescent="0.2">
      <c r="B19" s="27" t="s">
        <v>202</v>
      </c>
      <c r="C19" s="59">
        <v>56.51</v>
      </c>
      <c r="D19" s="59">
        <f t="shared" si="0"/>
        <v>5.3757962999999993</v>
      </c>
      <c r="E19" s="59"/>
      <c r="F19" s="60">
        <f t="shared" si="1"/>
        <v>61.885796299999996</v>
      </c>
      <c r="G19" s="61">
        <v>45131</v>
      </c>
      <c r="H19" s="27" t="s">
        <v>363</v>
      </c>
    </row>
    <row r="20" spans="2:8" x14ac:dyDescent="0.2">
      <c r="B20" s="27" t="s">
        <v>187</v>
      </c>
      <c r="C20" s="59">
        <v>3.95</v>
      </c>
      <c r="D20" s="59">
        <f t="shared" si="0"/>
        <v>0.37576349999999997</v>
      </c>
      <c r="E20" s="59"/>
      <c r="F20" s="60">
        <f t="shared" si="1"/>
        <v>4.3257634999999999</v>
      </c>
      <c r="G20" s="61">
        <v>45133</v>
      </c>
      <c r="H20" s="27" t="s">
        <v>363</v>
      </c>
    </row>
    <row r="21" spans="2:8" x14ac:dyDescent="0.2">
      <c r="B21" s="27" t="s">
        <v>187</v>
      </c>
      <c r="C21" s="59">
        <v>3.95</v>
      </c>
      <c r="D21" s="59">
        <f t="shared" si="0"/>
        <v>0.37576349999999997</v>
      </c>
      <c r="E21" s="59"/>
      <c r="F21" s="60">
        <f t="shared" si="1"/>
        <v>4.3257634999999999</v>
      </c>
      <c r="G21" s="61">
        <v>45133</v>
      </c>
      <c r="H21" s="27" t="s">
        <v>363</v>
      </c>
    </row>
    <row r="22" spans="2:8" x14ac:dyDescent="0.2">
      <c r="B22" s="27" t="s">
        <v>186</v>
      </c>
      <c r="C22" s="59">
        <v>6.98</v>
      </c>
      <c r="D22" s="59">
        <f t="shared" si="0"/>
        <v>0.66400740000000003</v>
      </c>
      <c r="E22" s="59"/>
      <c r="F22" s="60">
        <f t="shared" si="1"/>
        <v>7.6440074000000005</v>
      </c>
      <c r="G22" s="61">
        <v>45133</v>
      </c>
      <c r="H22" s="27" t="s">
        <v>363</v>
      </c>
    </row>
    <row r="23" spans="2:8" x14ac:dyDescent="0.2">
      <c r="B23" s="27" t="s">
        <v>186</v>
      </c>
      <c r="C23" s="59">
        <v>6.98</v>
      </c>
      <c r="D23" s="59">
        <f t="shared" si="0"/>
        <v>0.66400740000000003</v>
      </c>
      <c r="E23" s="59"/>
      <c r="F23" s="60">
        <f t="shared" si="1"/>
        <v>7.6440074000000005</v>
      </c>
      <c r="G23" s="61">
        <v>45133</v>
      </c>
      <c r="H23" s="27" t="s">
        <v>363</v>
      </c>
    </row>
    <row r="24" spans="2:8" x14ac:dyDescent="0.2">
      <c r="B24" s="27" t="s">
        <v>186</v>
      </c>
      <c r="C24" s="59">
        <v>6.98</v>
      </c>
      <c r="D24" s="59">
        <f t="shared" si="0"/>
        <v>0.66400740000000003</v>
      </c>
      <c r="E24" s="59"/>
      <c r="F24" s="60">
        <f t="shared" si="1"/>
        <v>7.6440074000000005</v>
      </c>
      <c r="G24" s="61">
        <v>45133</v>
      </c>
      <c r="H24" s="27" t="s">
        <v>363</v>
      </c>
    </row>
    <row r="25" spans="2:8" x14ac:dyDescent="0.2">
      <c r="B25" s="27" t="s">
        <v>187</v>
      </c>
      <c r="C25" s="59">
        <v>3.95</v>
      </c>
      <c r="D25" s="59">
        <f t="shared" si="0"/>
        <v>0.37576349999999997</v>
      </c>
      <c r="E25" s="59"/>
      <c r="F25" s="60">
        <f t="shared" si="1"/>
        <v>4.3257634999999999</v>
      </c>
      <c r="G25" s="61">
        <v>45133</v>
      </c>
      <c r="H25" s="27" t="s">
        <v>363</v>
      </c>
    </row>
    <row r="26" spans="2:8" x14ac:dyDescent="0.2">
      <c r="B26" s="27" t="s">
        <v>186</v>
      </c>
      <c r="C26" s="59">
        <v>21.42</v>
      </c>
      <c r="D26" s="59">
        <f t="shared" si="0"/>
        <v>2.0376846</v>
      </c>
      <c r="E26" s="59"/>
      <c r="F26" s="60">
        <f t="shared" si="1"/>
        <v>23.4576846</v>
      </c>
      <c r="G26" s="61">
        <v>45133</v>
      </c>
      <c r="H26" s="27" t="s">
        <v>363</v>
      </c>
    </row>
    <row r="27" spans="2:8" x14ac:dyDescent="0.2">
      <c r="B27" s="27" t="s">
        <v>187</v>
      </c>
      <c r="C27" s="59">
        <v>3.95</v>
      </c>
      <c r="D27" s="59">
        <f t="shared" si="0"/>
        <v>0.37576349999999997</v>
      </c>
      <c r="E27" s="59"/>
      <c r="F27" s="60">
        <f t="shared" si="1"/>
        <v>4.3257634999999999</v>
      </c>
      <c r="G27" s="61">
        <v>45133</v>
      </c>
      <c r="H27" s="27" t="s">
        <v>363</v>
      </c>
    </row>
    <row r="28" spans="2:8" x14ac:dyDescent="0.2">
      <c r="B28" s="27" t="s">
        <v>186</v>
      </c>
      <c r="C28" s="59">
        <v>6.98</v>
      </c>
      <c r="D28" s="59">
        <f t="shared" si="0"/>
        <v>0.66400740000000003</v>
      </c>
      <c r="E28" s="59"/>
      <c r="F28" s="60">
        <f t="shared" si="1"/>
        <v>7.6440074000000005</v>
      </c>
      <c r="G28" s="61">
        <v>45133</v>
      </c>
      <c r="H28" s="27" t="s">
        <v>363</v>
      </c>
    </row>
    <row r="29" spans="2:8" x14ac:dyDescent="0.2">
      <c r="B29" s="27" t="s">
        <v>187</v>
      </c>
      <c r="C29" s="59">
        <v>3.95</v>
      </c>
      <c r="D29" s="59">
        <f t="shared" si="0"/>
        <v>0.37576349999999997</v>
      </c>
      <c r="E29" s="59"/>
      <c r="F29" s="60">
        <f t="shared" si="1"/>
        <v>4.3257634999999999</v>
      </c>
      <c r="G29" s="61">
        <v>45133</v>
      </c>
      <c r="H29" s="27" t="s">
        <v>363</v>
      </c>
    </row>
    <row r="30" spans="2:8" x14ac:dyDescent="0.2">
      <c r="B30" s="27" t="s">
        <v>187</v>
      </c>
      <c r="C30" s="59">
        <v>6.24</v>
      </c>
      <c r="D30" s="59">
        <f t="shared" si="0"/>
        <v>0.59361120000000001</v>
      </c>
      <c r="E30" s="59"/>
      <c r="F30" s="60">
        <f t="shared" si="1"/>
        <v>6.8336112</v>
      </c>
      <c r="G30" s="61">
        <v>45138</v>
      </c>
      <c r="H30" s="27" t="s">
        <v>363</v>
      </c>
    </row>
    <row r="31" spans="2:8" x14ac:dyDescent="0.2">
      <c r="B31" s="27" t="s">
        <v>187</v>
      </c>
      <c r="C31" s="59">
        <v>6.24</v>
      </c>
      <c r="D31" s="59">
        <f t="shared" si="0"/>
        <v>0.59361120000000001</v>
      </c>
      <c r="E31" s="59"/>
      <c r="F31" s="60">
        <f t="shared" si="1"/>
        <v>6.8336112</v>
      </c>
      <c r="G31" s="61">
        <v>45138</v>
      </c>
      <c r="H31" s="27" t="s">
        <v>363</v>
      </c>
    </row>
    <row r="32" spans="2:8" x14ac:dyDescent="0.2">
      <c r="B32" s="27" t="s">
        <v>187</v>
      </c>
      <c r="C32" s="59">
        <v>6.24</v>
      </c>
      <c r="D32" s="59">
        <f t="shared" si="0"/>
        <v>0.59361120000000001</v>
      </c>
      <c r="E32" s="59"/>
      <c r="F32" s="60">
        <f t="shared" si="1"/>
        <v>6.8336112</v>
      </c>
      <c r="G32" s="61">
        <v>45138</v>
      </c>
      <c r="H32" s="27" t="s">
        <v>363</v>
      </c>
    </row>
    <row r="33" spans="2:9" x14ac:dyDescent="0.2">
      <c r="B33" s="27" t="s">
        <v>189</v>
      </c>
      <c r="C33" s="59">
        <v>14.97</v>
      </c>
      <c r="D33" s="59">
        <f t="shared" si="0"/>
        <v>1.4240960999999999</v>
      </c>
      <c r="E33" s="59"/>
      <c r="F33" s="60">
        <f t="shared" si="1"/>
        <v>16.394096099999999</v>
      </c>
      <c r="G33" s="61">
        <v>45117</v>
      </c>
      <c r="H33" s="27" t="s">
        <v>363</v>
      </c>
    </row>
    <row r="34" spans="2:9" x14ac:dyDescent="0.2">
      <c r="B34" s="27" t="s">
        <v>189</v>
      </c>
      <c r="C34" s="59">
        <v>14.97</v>
      </c>
      <c r="D34" s="59">
        <f t="shared" ref="D34:D50" si="2">C34*9.513%</f>
        <v>1.4240960999999999</v>
      </c>
      <c r="E34" s="59"/>
      <c r="F34" s="60">
        <f t="shared" ref="F34:F50" si="3">C34+D34+E34</f>
        <v>16.394096099999999</v>
      </c>
      <c r="G34" s="61">
        <v>45117</v>
      </c>
      <c r="H34" s="27" t="s">
        <v>363</v>
      </c>
    </row>
    <row r="35" spans="2:9" x14ac:dyDescent="0.2">
      <c r="B35" s="27" t="s">
        <v>235</v>
      </c>
      <c r="C35" s="59">
        <v>4.38</v>
      </c>
      <c r="D35" s="59">
        <f t="shared" si="2"/>
        <v>0.41666939999999997</v>
      </c>
      <c r="E35" s="59"/>
      <c r="F35" s="60">
        <f t="shared" si="3"/>
        <v>4.7966693999999999</v>
      </c>
      <c r="G35" s="61">
        <v>45282</v>
      </c>
      <c r="H35" s="27" t="s">
        <v>363</v>
      </c>
    </row>
    <row r="36" spans="2:9" x14ac:dyDescent="0.2">
      <c r="B36" s="27" t="s">
        <v>187</v>
      </c>
      <c r="C36" s="59">
        <v>5.97</v>
      </c>
      <c r="D36" s="59">
        <f t="shared" si="2"/>
        <v>0.56792609999999988</v>
      </c>
      <c r="E36" s="59"/>
      <c r="F36" s="60">
        <f t="shared" si="3"/>
        <v>6.5379261</v>
      </c>
      <c r="G36" s="61">
        <v>45280</v>
      </c>
      <c r="H36" s="27" t="s">
        <v>363</v>
      </c>
    </row>
    <row r="37" spans="2:9" x14ac:dyDescent="0.2">
      <c r="B37" s="27" t="s">
        <v>190</v>
      </c>
      <c r="C37" s="59">
        <v>8.98</v>
      </c>
      <c r="D37" s="59">
        <f t="shared" si="2"/>
        <v>0.85426740000000001</v>
      </c>
      <c r="E37" s="59"/>
      <c r="F37" s="60">
        <f t="shared" si="3"/>
        <v>9.8342673999999999</v>
      </c>
      <c r="G37" s="61">
        <v>45280</v>
      </c>
      <c r="H37" s="27" t="s">
        <v>363</v>
      </c>
    </row>
    <row r="38" spans="2:9" x14ac:dyDescent="0.2">
      <c r="B38" s="27" t="s">
        <v>190</v>
      </c>
      <c r="C38" s="59">
        <v>8.98</v>
      </c>
      <c r="D38" s="59">
        <f t="shared" si="2"/>
        <v>0.85426740000000001</v>
      </c>
      <c r="E38" s="59"/>
      <c r="F38" s="60">
        <f t="shared" si="3"/>
        <v>9.8342673999999999</v>
      </c>
      <c r="G38" s="61">
        <v>45280</v>
      </c>
      <c r="H38" s="27" t="s">
        <v>363</v>
      </c>
    </row>
    <row r="39" spans="2:9" x14ac:dyDescent="0.2">
      <c r="B39" s="27" t="s">
        <v>237</v>
      </c>
      <c r="C39" s="59">
        <v>38.97</v>
      </c>
      <c r="D39" s="59">
        <f t="shared" si="2"/>
        <v>3.7072160999999997</v>
      </c>
      <c r="E39" s="59"/>
      <c r="F39" s="60">
        <f t="shared" si="3"/>
        <v>42.677216099999995</v>
      </c>
      <c r="G39" s="61">
        <v>45280</v>
      </c>
      <c r="H39" s="27" t="s">
        <v>363</v>
      </c>
    </row>
    <row r="40" spans="2:9" x14ac:dyDescent="0.2">
      <c r="B40" s="27" t="s">
        <v>187</v>
      </c>
      <c r="C40" s="59">
        <v>5.97</v>
      </c>
      <c r="D40" s="59">
        <f t="shared" si="2"/>
        <v>0.56792609999999988</v>
      </c>
      <c r="E40" s="59"/>
      <c r="F40" s="60">
        <f t="shared" si="3"/>
        <v>6.5379261</v>
      </c>
      <c r="G40" s="61">
        <v>45280</v>
      </c>
      <c r="H40" s="27" t="s">
        <v>363</v>
      </c>
    </row>
    <row r="41" spans="2:9" x14ac:dyDescent="0.2">
      <c r="B41" s="27" t="s">
        <v>237</v>
      </c>
      <c r="C41" s="59">
        <v>38.97</v>
      </c>
      <c r="D41" s="59">
        <f t="shared" si="2"/>
        <v>3.7072160999999997</v>
      </c>
      <c r="E41" s="59"/>
      <c r="F41" s="60">
        <f t="shared" si="3"/>
        <v>42.677216099999995</v>
      </c>
      <c r="G41" s="61">
        <v>45280</v>
      </c>
      <c r="H41" s="27" t="s">
        <v>363</v>
      </c>
    </row>
    <row r="42" spans="2:9" x14ac:dyDescent="0.2">
      <c r="B42" s="27" t="s">
        <v>189</v>
      </c>
      <c r="C42" s="59">
        <v>9.9700000000000006</v>
      </c>
      <c r="D42" s="59">
        <f t="shared" si="2"/>
        <v>0.94844609999999996</v>
      </c>
      <c r="E42" s="59"/>
      <c r="F42" s="60">
        <f t="shared" si="3"/>
        <v>10.918446100000001</v>
      </c>
      <c r="G42" s="61">
        <v>45098</v>
      </c>
      <c r="H42" s="41" t="s">
        <v>420</v>
      </c>
      <c r="I42" s="175" t="s">
        <v>438</v>
      </c>
    </row>
    <row r="43" spans="2:9" x14ac:dyDescent="0.2">
      <c r="B43" s="27" t="s">
        <v>252</v>
      </c>
      <c r="C43" s="59">
        <v>15.97</v>
      </c>
      <c r="D43" s="59">
        <f t="shared" si="2"/>
        <v>1.5192261</v>
      </c>
      <c r="E43" s="59"/>
      <c r="F43" s="60">
        <f t="shared" si="3"/>
        <v>17.4892261</v>
      </c>
      <c r="G43" s="61">
        <v>45098</v>
      </c>
      <c r="H43" s="41" t="s">
        <v>420</v>
      </c>
      <c r="I43" s="175" t="s">
        <v>438</v>
      </c>
    </row>
    <row r="44" spans="2:9" x14ac:dyDescent="0.2">
      <c r="B44" s="27" t="s">
        <v>269</v>
      </c>
      <c r="C44" s="59">
        <v>129.97999999999999</v>
      </c>
      <c r="D44" s="59">
        <f t="shared" si="2"/>
        <v>12.364997399999998</v>
      </c>
      <c r="E44" s="59"/>
      <c r="F44" s="60">
        <f t="shared" si="3"/>
        <v>142.34499739999998</v>
      </c>
      <c r="G44" s="61">
        <v>45110</v>
      </c>
      <c r="H44" s="41" t="s">
        <v>420</v>
      </c>
      <c r="I44" s="175" t="s">
        <v>438</v>
      </c>
    </row>
    <row r="45" spans="2:9" x14ac:dyDescent="0.2">
      <c r="B45" s="27" t="s">
        <v>270</v>
      </c>
      <c r="C45" s="59">
        <v>61.97</v>
      </c>
      <c r="D45" s="59">
        <f t="shared" si="2"/>
        <v>5.8952060999999993</v>
      </c>
      <c r="E45" s="59"/>
      <c r="F45" s="60">
        <f t="shared" si="3"/>
        <v>67.865206099999995</v>
      </c>
      <c r="G45" s="61">
        <v>45306</v>
      </c>
      <c r="H45" s="41" t="s">
        <v>420</v>
      </c>
      <c r="I45" s="175" t="s">
        <v>438</v>
      </c>
    </row>
    <row r="46" spans="2:9" x14ac:dyDescent="0.2">
      <c r="B46" s="27" t="s">
        <v>190</v>
      </c>
      <c r="C46" s="59">
        <v>29.97</v>
      </c>
      <c r="D46" s="59">
        <f t="shared" si="2"/>
        <v>2.8510460999999996</v>
      </c>
      <c r="E46" s="59"/>
      <c r="F46" s="60">
        <f t="shared" si="3"/>
        <v>32.821046099999997</v>
      </c>
      <c r="G46" s="61">
        <v>45306</v>
      </c>
      <c r="H46" s="41" t="s">
        <v>420</v>
      </c>
      <c r="I46" s="175" t="s">
        <v>438</v>
      </c>
    </row>
    <row r="47" spans="2:9" x14ac:dyDescent="0.2">
      <c r="B47" s="27" t="s">
        <v>189</v>
      </c>
      <c r="C47" s="59">
        <v>8.9700000000000006</v>
      </c>
      <c r="D47" s="59">
        <f t="shared" si="2"/>
        <v>0.85331610000000002</v>
      </c>
      <c r="E47" s="59"/>
      <c r="F47" s="60">
        <f t="shared" si="3"/>
        <v>9.8233161000000013</v>
      </c>
      <c r="G47" s="61">
        <v>45103</v>
      </c>
      <c r="H47" s="41" t="s">
        <v>420</v>
      </c>
      <c r="I47" s="175" t="s">
        <v>438</v>
      </c>
    </row>
    <row r="48" spans="2:9" x14ac:dyDescent="0.2">
      <c r="B48" s="27" t="s">
        <v>271</v>
      </c>
      <c r="C48" s="59">
        <v>49.85</v>
      </c>
      <c r="D48" s="59">
        <f t="shared" si="2"/>
        <v>4.7422304999999998</v>
      </c>
      <c r="E48" s="59"/>
      <c r="F48" s="60">
        <f t="shared" si="3"/>
        <v>54.592230499999999</v>
      </c>
      <c r="G48" s="61">
        <v>45103</v>
      </c>
      <c r="H48" s="41" t="s">
        <v>420</v>
      </c>
      <c r="I48" s="175" t="s">
        <v>438</v>
      </c>
    </row>
    <row r="49" spans="2:9" x14ac:dyDescent="0.2">
      <c r="B49" s="27" t="s">
        <v>189</v>
      </c>
      <c r="C49" s="59">
        <v>8.98</v>
      </c>
      <c r="D49" s="59">
        <f t="shared" si="2"/>
        <v>0.85426740000000001</v>
      </c>
      <c r="E49" s="59"/>
      <c r="F49" s="60">
        <f t="shared" si="3"/>
        <v>9.8342673999999999</v>
      </c>
      <c r="G49" s="61">
        <v>45103</v>
      </c>
      <c r="H49" s="41" t="s">
        <v>420</v>
      </c>
      <c r="I49" s="175" t="s">
        <v>438</v>
      </c>
    </row>
    <row r="50" spans="2:9" x14ac:dyDescent="0.2">
      <c r="B50" s="27" t="s">
        <v>408</v>
      </c>
      <c r="C50" s="59">
        <v>17.98</v>
      </c>
      <c r="D50" s="59">
        <f t="shared" si="2"/>
        <v>1.7104374</v>
      </c>
      <c r="E50" s="2"/>
      <c r="F50" s="60">
        <f t="shared" si="3"/>
        <v>19.6904374</v>
      </c>
      <c r="G50" s="2"/>
      <c r="H50" s="2" t="s">
        <v>363</v>
      </c>
    </row>
    <row r="51" spans="2:9" x14ac:dyDescent="0.2">
      <c r="B51" s="64"/>
      <c r="C51" s="180"/>
      <c r="D51" s="180"/>
      <c r="F51" s="185" t="s">
        <v>14</v>
      </c>
    </row>
    <row r="52" spans="2:9" x14ac:dyDescent="0.2">
      <c r="F52" s="179">
        <f>SUM(F2:F50)</f>
        <v>895.29067760000009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0196-19ED-4341-BA7A-468F2E414164}">
  <sheetPr codeName="Sheet9"/>
  <dimension ref="B1:J62"/>
  <sheetViews>
    <sheetView topLeftCell="A49" zoomScale="123" workbookViewId="0">
      <selection activeCell="E61" sqref="E61"/>
    </sheetView>
  </sheetViews>
  <sheetFormatPr baseColWidth="10" defaultColWidth="8.83203125" defaultRowHeight="15" x14ac:dyDescent="0.2"/>
  <cols>
    <col min="2" max="2" width="24.83203125" customWidth="1"/>
    <col min="6" max="6" width="11" style="15" bestFit="1" customWidth="1"/>
    <col min="7" max="7" width="12.1640625" customWidth="1"/>
    <col min="8" max="8" width="17.33203125" customWidth="1"/>
    <col min="10" max="10" width="20.33203125" customWidth="1"/>
  </cols>
  <sheetData>
    <row r="1" spans="2:10" x14ac:dyDescent="0.2">
      <c r="C1" t="s">
        <v>92</v>
      </c>
      <c r="D1" t="s">
        <v>90</v>
      </c>
      <c r="E1" t="s">
        <v>91</v>
      </c>
      <c r="F1" s="15" t="s">
        <v>14</v>
      </c>
      <c r="G1" t="s">
        <v>329</v>
      </c>
    </row>
    <row r="2" spans="2:10" x14ac:dyDescent="0.2">
      <c r="B2" s="27" t="s">
        <v>253</v>
      </c>
      <c r="C2" s="59">
        <v>9.57</v>
      </c>
      <c r="D2" s="59">
        <f t="shared" ref="D2:D33" si="0">C2*9.513%</f>
        <v>0.91039409999999998</v>
      </c>
      <c r="E2" s="59"/>
      <c r="F2" s="179">
        <v>10.4803941</v>
      </c>
      <c r="G2" s="61">
        <v>45080</v>
      </c>
      <c r="H2" s="41" t="s">
        <v>419</v>
      </c>
      <c r="I2" s="60">
        <f t="shared" ref="I2:I16" si="1">C2+D2+E2</f>
        <v>10.4803941</v>
      </c>
      <c r="J2" s="175" t="s">
        <v>437</v>
      </c>
    </row>
    <row r="3" spans="2:10" x14ac:dyDescent="0.2">
      <c r="B3" s="27" t="s">
        <v>254</v>
      </c>
      <c r="C3" s="59">
        <v>5.99</v>
      </c>
      <c r="D3" s="59">
        <f t="shared" si="0"/>
        <v>0.56982869999999997</v>
      </c>
      <c r="E3" s="59"/>
      <c r="F3" s="179">
        <v>6.5598287000000006</v>
      </c>
      <c r="G3" s="61">
        <v>45080</v>
      </c>
      <c r="H3" s="41" t="s">
        <v>419</v>
      </c>
      <c r="I3" s="60">
        <f t="shared" si="1"/>
        <v>6.5598287000000006</v>
      </c>
      <c r="J3" s="175" t="s">
        <v>437</v>
      </c>
    </row>
    <row r="4" spans="2:10" x14ac:dyDescent="0.2">
      <c r="B4" s="27" t="s">
        <v>250</v>
      </c>
      <c r="C4" s="59">
        <v>7.97</v>
      </c>
      <c r="D4" s="59">
        <f t="shared" si="0"/>
        <v>0.75818609999999986</v>
      </c>
      <c r="E4" s="59"/>
      <c r="F4" s="179">
        <v>8.7281861000000003</v>
      </c>
      <c r="G4" s="61">
        <v>45098</v>
      </c>
      <c r="H4" s="41" t="s">
        <v>419</v>
      </c>
      <c r="I4" s="60">
        <f t="shared" si="1"/>
        <v>8.7281861000000003</v>
      </c>
      <c r="J4" s="175" t="s">
        <v>437</v>
      </c>
    </row>
    <row r="5" spans="2:10" x14ac:dyDescent="0.2">
      <c r="B5" s="27" t="s">
        <v>251</v>
      </c>
      <c r="C5" s="59">
        <v>19.97</v>
      </c>
      <c r="D5" s="59">
        <f t="shared" si="0"/>
        <v>1.8997460999999998</v>
      </c>
      <c r="E5" s="59"/>
      <c r="F5" s="179">
        <v>21.8697461</v>
      </c>
      <c r="G5" s="61">
        <v>45098</v>
      </c>
      <c r="H5" s="41" t="s">
        <v>419</v>
      </c>
      <c r="I5" s="60">
        <f t="shared" si="1"/>
        <v>21.8697461</v>
      </c>
      <c r="J5" s="175" t="s">
        <v>437</v>
      </c>
    </row>
    <row r="6" spans="2:10" x14ac:dyDescent="0.2">
      <c r="B6" s="27" t="s">
        <v>245</v>
      </c>
      <c r="C6" s="59">
        <v>19.97</v>
      </c>
      <c r="D6" s="59">
        <f t="shared" si="0"/>
        <v>1.8997460999999998</v>
      </c>
      <c r="E6" s="59"/>
      <c r="F6" s="179">
        <v>21.8697461</v>
      </c>
      <c r="G6" s="61">
        <v>45136</v>
      </c>
      <c r="H6" s="41" t="s">
        <v>419</v>
      </c>
      <c r="I6" s="60">
        <f t="shared" si="1"/>
        <v>21.8697461</v>
      </c>
      <c r="J6" s="175" t="s">
        <v>437</v>
      </c>
    </row>
    <row r="7" spans="2:10" x14ac:dyDescent="0.2">
      <c r="B7" s="27" t="s">
        <v>249</v>
      </c>
      <c r="C7" s="59">
        <v>2.97</v>
      </c>
      <c r="D7" s="59">
        <f t="shared" si="0"/>
        <v>0.28253610000000001</v>
      </c>
      <c r="E7" s="59"/>
      <c r="F7" s="179">
        <v>3.2525361000000004</v>
      </c>
      <c r="G7" s="61">
        <v>45136</v>
      </c>
      <c r="H7" s="41" t="s">
        <v>419</v>
      </c>
      <c r="I7" s="60">
        <f t="shared" si="1"/>
        <v>3.2525361000000004</v>
      </c>
      <c r="J7" s="175" t="s">
        <v>437</v>
      </c>
    </row>
    <row r="8" spans="2:10" x14ac:dyDescent="0.2">
      <c r="B8" s="27" t="s">
        <v>147</v>
      </c>
      <c r="C8" s="59">
        <v>37.97</v>
      </c>
      <c r="D8" s="59">
        <f t="shared" si="0"/>
        <v>3.6120860999999995</v>
      </c>
      <c r="E8" s="59"/>
      <c r="F8" s="179">
        <v>41.582086099999998</v>
      </c>
      <c r="G8" s="61">
        <v>45082</v>
      </c>
      <c r="H8" s="41" t="s">
        <v>419</v>
      </c>
      <c r="I8" s="60">
        <f t="shared" si="1"/>
        <v>41.582086099999998</v>
      </c>
      <c r="J8" s="175" t="s">
        <v>437</v>
      </c>
    </row>
    <row r="9" spans="2:10" x14ac:dyDescent="0.2">
      <c r="B9" s="27" t="s">
        <v>147</v>
      </c>
      <c r="C9" s="59">
        <v>37.97</v>
      </c>
      <c r="D9" s="59">
        <f t="shared" si="0"/>
        <v>3.6120860999999995</v>
      </c>
      <c r="E9" s="59"/>
      <c r="F9" s="179">
        <v>41.582086099999998</v>
      </c>
      <c r="G9" s="61">
        <v>45092</v>
      </c>
      <c r="H9" s="41" t="s">
        <v>419</v>
      </c>
      <c r="I9" s="60">
        <f t="shared" si="1"/>
        <v>41.582086099999998</v>
      </c>
      <c r="J9" s="175" t="s">
        <v>437</v>
      </c>
    </row>
    <row r="10" spans="2:10" x14ac:dyDescent="0.2">
      <c r="B10" s="27" t="s">
        <v>147</v>
      </c>
      <c r="C10" s="59">
        <v>37.97</v>
      </c>
      <c r="D10" s="59">
        <f t="shared" si="0"/>
        <v>3.6120860999999995</v>
      </c>
      <c r="E10" s="59"/>
      <c r="F10" s="179">
        <v>41.582086099999998</v>
      </c>
      <c r="G10" s="61">
        <v>45092</v>
      </c>
      <c r="H10" s="41" t="s">
        <v>419</v>
      </c>
      <c r="I10" s="60">
        <f t="shared" si="1"/>
        <v>41.582086099999998</v>
      </c>
      <c r="J10" s="175" t="s">
        <v>437</v>
      </c>
    </row>
    <row r="11" spans="2:10" x14ac:dyDescent="0.2">
      <c r="B11" s="27" t="s">
        <v>245</v>
      </c>
      <c r="C11" s="59">
        <v>11.978</v>
      </c>
      <c r="D11" s="59">
        <f t="shared" si="0"/>
        <v>1.1394671399999998</v>
      </c>
      <c r="E11" s="59"/>
      <c r="F11" s="179">
        <v>13.117467139999999</v>
      </c>
      <c r="G11" s="61">
        <v>45135</v>
      </c>
      <c r="H11" s="41" t="s">
        <v>419</v>
      </c>
      <c r="I11" s="60">
        <f t="shared" si="1"/>
        <v>13.117467139999999</v>
      </c>
      <c r="J11" s="175" t="s">
        <v>437</v>
      </c>
    </row>
    <row r="12" spans="2:10" x14ac:dyDescent="0.2">
      <c r="B12" s="27" t="s">
        <v>246</v>
      </c>
      <c r="C12" s="59">
        <v>3.07</v>
      </c>
      <c r="D12" s="59">
        <f t="shared" si="0"/>
        <v>0.29204909999999995</v>
      </c>
      <c r="E12" s="59"/>
      <c r="F12" s="179">
        <v>3.3620490999999997</v>
      </c>
      <c r="G12" s="61">
        <v>45135</v>
      </c>
      <c r="H12" s="41" t="s">
        <v>419</v>
      </c>
      <c r="I12" s="60">
        <f t="shared" si="1"/>
        <v>3.3620490999999997</v>
      </c>
      <c r="J12" s="175" t="s">
        <v>437</v>
      </c>
    </row>
    <row r="13" spans="2:10" x14ac:dyDescent="0.2">
      <c r="B13" s="27" t="s">
        <v>247</v>
      </c>
      <c r="C13" s="59">
        <v>4.97</v>
      </c>
      <c r="D13" s="59">
        <f t="shared" si="0"/>
        <v>0.47279609999999994</v>
      </c>
      <c r="E13" s="59"/>
      <c r="F13" s="179">
        <v>5.4427960999999998</v>
      </c>
      <c r="G13" s="61">
        <v>45135</v>
      </c>
      <c r="H13" s="41" t="s">
        <v>419</v>
      </c>
      <c r="I13" s="60">
        <f t="shared" si="1"/>
        <v>5.4427960999999998</v>
      </c>
      <c r="J13" s="175" t="s">
        <v>437</v>
      </c>
    </row>
    <row r="14" spans="2:10" x14ac:dyDescent="0.2">
      <c r="B14" s="27" t="s">
        <v>248</v>
      </c>
      <c r="C14" s="59">
        <v>4.57</v>
      </c>
      <c r="D14" s="59">
        <f t="shared" si="0"/>
        <v>0.43474409999999997</v>
      </c>
      <c r="E14" s="59"/>
      <c r="F14" s="179">
        <v>5.0047440999999999</v>
      </c>
      <c r="G14" s="61">
        <v>45135</v>
      </c>
      <c r="H14" s="41" t="s">
        <v>419</v>
      </c>
      <c r="I14" s="60">
        <f t="shared" si="1"/>
        <v>5.0047440999999999</v>
      </c>
      <c r="J14" s="175" t="s">
        <v>437</v>
      </c>
    </row>
    <row r="15" spans="2:10" x14ac:dyDescent="0.2">
      <c r="B15" s="27" t="s">
        <v>147</v>
      </c>
      <c r="C15" s="59">
        <v>37.97</v>
      </c>
      <c r="D15" s="59">
        <f t="shared" si="0"/>
        <v>3.6120860999999995</v>
      </c>
      <c r="E15" s="59"/>
      <c r="F15" s="179">
        <v>41.582086099999998</v>
      </c>
      <c r="G15" s="61">
        <v>45082</v>
      </c>
      <c r="H15" s="41" t="s">
        <v>419</v>
      </c>
      <c r="I15" s="60">
        <f t="shared" si="1"/>
        <v>41.582086099999998</v>
      </c>
      <c r="J15" s="175" t="s">
        <v>437</v>
      </c>
    </row>
    <row r="16" spans="2:10" x14ac:dyDescent="0.2">
      <c r="B16" s="27" t="s">
        <v>146</v>
      </c>
      <c r="C16" s="59">
        <v>9.9700000000000006</v>
      </c>
      <c r="D16" s="59">
        <f t="shared" si="0"/>
        <v>0.94844609999999996</v>
      </c>
      <c r="E16" s="59"/>
      <c r="F16" s="179">
        <v>10.918446100000001</v>
      </c>
      <c r="G16" s="61">
        <v>45082</v>
      </c>
      <c r="H16" s="41" t="s">
        <v>419</v>
      </c>
      <c r="I16" s="60">
        <f t="shared" si="1"/>
        <v>10.918446100000001</v>
      </c>
      <c r="J16" s="175" t="s">
        <v>437</v>
      </c>
    </row>
    <row r="17" spans="2:8" x14ac:dyDescent="0.2">
      <c r="B17" s="27" t="s">
        <v>145</v>
      </c>
      <c r="C17" s="59">
        <v>52.98</v>
      </c>
      <c r="D17" s="59">
        <f t="shared" si="0"/>
        <v>5.0399873999999993</v>
      </c>
      <c r="E17" s="59"/>
      <c r="F17" s="60">
        <f t="shared" ref="F17:F47" si="2">C17+D17+E17</f>
        <v>58.019987399999998</v>
      </c>
      <c r="G17" s="61">
        <v>45081</v>
      </c>
      <c r="H17" s="27" t="s">
        <v>363</v>
      </c>
    </row>
    <row r="18" spans="2:8" x14ac:dyDescent="0.2">
      <c r="B18" s="27" t="s">
        <v>145</v>
      </c>
      <c r="C18" s="59">
        <v>52.98</v>
      </c>
      <c r="D18" s="59">
        <f t="shared" si="0"/>
        <v>5.0399873999999993</v>
      </c>
      <c r="E18" s="59"/>
      <c r="F18" s="60">
        <f t="shared" si="2"/>
        <v>58.019987399999998</v>
      </c>
      <c r="G18" s="61">
        <v>45081</v>
      </c>
      <c r="H18" s="27" t="s">
        <v>363</v>
      </c>
    </row>
    <row r="19" spans="2:8" x14ac:dyDescent="0.2">
      <c r="B19" s="27" t="s">
        <v>146</v>
      </c>
      <c r="C19" s="59">
        <v>9.98</v>
      </c>
      <c r="D19" s="59">
        <f t="shared" si="0"/>
        <v>0.94939739999999995</v>
      </c>
      <c r="E19" s="59"/>
      <c r="F19" s="60">
        <f t="shared" si="2"/>
        <v>10.929397400000001</v>
      </c>
      <c r="G19" s="61">
        <v>45081</v>
      </c>
      <c r="H19" s="27" t="s">
        <v>363</v>
      </c>
    </row>
    <row r="20" spans="2:8" x14ac:dyDescent="0.2">
      <c r="B20" s="27" t="s">
        <v>146</v>
      </c>
      <c r="C20" s="59">
        <v>9.98</v>
      </c>
      <c r="D20" s="59">
        <f t="shared" si="0"/>
        <v>0.94939739999999995</v>
      </c>
      <c r="E20" s="59"/>
      <c r="F20" s="60">
        <f t="shared" si="2"/>
        <v>10.929397400000001</v>
      </c>
      <c r="G20" s="61">
        <v>45081</v>
      </c>
      <c r="H20" s="27" t="s">
        <v>363</v>
      </c>
    </row>
    <row r="21" spans="2:8" x14ac:dyDescent="0.2">
      <c r="B21" s="27" t="s">
        <v>147</v>
      </c>
      <c r="C21" s="59">
        <v>52.98</v>
      </c>
      <c r="D21" s="59">
        <f t="shared" si="0"/>
        <v>5.0399873999999993</v>
      </c>
      <c r="E21" s="59"/>
      <c r="F21" s="60">
        <f t="shared" si="2"/>
        <v>58.019987399999998</v>
      </c>
      <c r="G21" s="61">
        <v>45081</v>
      </c>
      <c r="H21" s="27" t="s">
        <v>363</v>
      </c>
    </row>
    <row r="22" spans="2:8" x14ac:dyDescent="0.2">
      <c r="B22" s="27" t="s">
        <v>148</v>
      </c>
      <c r="C22" s="59">
        <v>8.48</v>
      </c>
      <c r="D22" s="59">
        <f t="shared" si="0"/>
        <v>0.80670239999999993</v>
      </c>
      <c r="E22" s="59"/>
      <c r="F22" s="60">
        <f t="shared" si="2"/>
        <v>9.2867024000000011</v>
      </c>
      <c r="G22" s="61">
        <v>45081</v>
      </c>
      <c r="H22" s="27" t="s">
        <v>363</v>
      </c>
    </row>
    <row r="23" spans="2:8" x14ac:dyDescent="0.2">
      <c r="B23" s="27" t="s">
        <v>149</v>
      </c>
      <c r="C23" s="59">
        <v>42.97</v>
      </c>
      <c r="D23" s="59">
        <f t="shared" si="0"/>
        <v>4.0877360999999999</v>
      </c>
      <c r="E23" s="59"/>
      <c r="F23" s="60">
        <f t="shared" si="2"/>
        <v>47.0577361</v>
      </c>
      <c r="G23" s="61">
        <v>45081</v>
      </c>
      <c r="H23" s="27" t="s">
        <v>363</v>
      </c>
    </row>
    <row r="24" spans="2:8" x14ac:dyDescent="0.2">
      <c r="B24" s="27" t="s">
        <v>146</v>
      </c>
      <c r="C24" s="59">
        <v>9.98</v>
      </c>
      <c r="D24" s="59">
        <f t="shared" si="0"/>
        <v>0.94939739999999995</v>
      </c>
      <c r="E24" s="59"/>
      <c r="F24" s="60">
        <f t="shared" si="2"/>
        <v>10.929397400000001</v>
      </c>
      <c r="G24" s="61">
        <v>45083</v>
      </c>
      <c r="H24" s="27" t="s">
        <v>363</v>
      </c>
    </row>
    <row r="25" spans="2:8" x14ac:dyDescent="0.2">
      <c r="B25" s="27" t="s">
        <v>147</v>
      </c>
      <c r="C25" s="59">
        <v>52.98</v>
      </c>
      <c r="D25" s="59">
        <f t="shared" si="0"/>
        <v>5.0399873999999993</v>
      </c>
      <c r="E25" s="59"/>
      <c r="F25" s="60">
        <f t="shared" si="2"/>
        <v>58.019987399999998</v>
      </c>
      <c r="G25" s="61">
        <v>45083</v>
      </c>
      <c r="H25" s="27" t="s">
        <v>363</v>
      </c>
    </row>
    <row r="26" spans="2:8" x14ac:dyDescent="0.2">
      <c r="B26" s="27" t="s">
        <v>150</v>
      </c>
      <c r="C26" s="59">
        <v>17.97</v>
      </c>
      <c r="D26" s="59">
        <f t="shared" si="0"/>
        <v>1.7094860999999997</v>
      </c>
      <c r="E26" s="59"/>
      <c r="F26" s="60">
        <f t="shared" si="2"/>
        <v>19.679486099999998</v>
      </c>
      <c r="G26" s="61">
        <v>45083</v>
      </c>
      <c r="H26" s="27" t="s">
        <v>363</v>
      </c>
    </row>
    <row r="27" spans="2:8" x14ac:dyDescent="0.2">
      <c r="B27" s="27" t="s">
        <v>148</v>
      </c>
      <c r="C27" s="59">
        <v>8.48</v>
      </c>
      <c r="D27" s="59">
        <f t="shared" si="0"/>
        <v>0.80670239999999993</v>
      </c>
      <c r="E27" s="59"/>
      <c r="F27" s="60">
        <f t="shared" si="2"/>
        <v>9.2867024000000011</v>
      </c>
      <c r="G27" s="61">
        <v>45083</v>
      </c>
      <c r="H27" s="27" t="s">
        <v>363</v>
      </c>
    </row>
    <row r="28" spans="2:8" x14ac:dyDescent="0.2">
      <c r="B28" s="27" t="s">
        <v>147</v>
      </c>
      <c r="C28" s="59">
        <v>52.98</v>
      </c>
      <c r="D28" s="59">
        <f t="shared" si="0"/>
        <v>5.0399873999999993</v>
      </c>
      <c r="E28" s="59"/>
      <c r="F28" s="60">
        <f t="shared" si="2"/>
        <v>58.019987399999998</v>
      </c>
      <c r="G28" s="61">
        <v>45083</v>
      </c>
      <c r="H28" s="27" t="s">
        <v>363</v>
      </c>
    </row>
    <row r="29" spans="2:8" x14ac:dyDescent="0.2">
      <c r="B29" s="27" t="s">
        <v>147</v>
      </c>
      <c r="C29" s="59">
        <v>52.98</v>
      </c>
      <c r="D29" s="59">
        <f t="shared" si="0"/>
        <v>5.0399873999999993</v>
      </c>
      <c r="E29" s="59"/>
      <c r="F29" s="60">
        <f t="shared" si="2"/>
        <v>58.019987399999998</v>
      </c>
      <c r="G29" s="61">
        <v>45084</v>
      </c>
      <c r="H29" s="27" t="s">
        <v>363</v>
      </c>
    </row>
    <row r="30" spans="2:8" x14ac:dyDescent="0.2">
      <c r="B30" s="27" t="s">
        <v>147</v>
      </c>
      <c r="C30" s="59">
        <v>52.98</v>
      </c>
      <c r="D30" s="59">
        <f t="shared" si="0"/>
        <v>5.0399873999999993</v>
      </c>
      <c r="E30" s="59"/>
      <c r="F30" s="60">
        <f t="shared" si="2"/>
        <v>58.019987399999998</v>
      </c>
      <c r="G30" s="61">
        <v>45084</v>
      </c>
      <c r="H30" s="27" t="s">
        <v>363</v>
      </c>
    </row>
    <row r="31" spans="2:8" x14ac:dyDescent="0.2">
      <c r="B31" s="27" t="s">
        <v>151</v>
      </c>
      <c r="C31" s="59">
        <v>10.97</v>
      </c>
      <c r="D31" s="59">
        <f t="shared" si="0"/>
        <v>1.0435760999999999</v>
      </c>
      <c r="E31" s="59"/>
      <c r="F31" s="60">
        <f t="shared" si="2"/>
        <v>12.0135761</v>
      </c>
      <c r="G31" s="61">
        <v>45084</v>
      </c>
      <c r="H31" s="27" t="s">
        <v>363</v>
      </c>
    </row>
    <row r="32" spans="2:8" x14ac:dyDescent="0.2">
      <c r="B32" s="27" t="s">
        <v>150</v>
      </c>
      <c r="C32" s="59">
        <v>6.47</v>
      </c>
      <c r="D32" s="59">
        <f t="shared" si="0"/>
        <v>0.61549109999999996</v>
      </c>
      <c r="E32" s="59"/>
      <c r="F32" s="60">
        <f t="shared" si="2"/>
        <v>7.0854910999999996</v>
      </c>
      <c r="G32" s="61">
        <v>45084</v>
      </c>
      <c r="H32" s="27" t="s">
        <v>363</v>
      </c>
    </row>
    <row r="33" spans="2:10" x14ac:dyDescent="0.2">
      <c r="B33" s="27" t="s">
        <v>152</v>
      </c>
      <c r="C33" s="59">
        <v>1.18</v>
      </c>
      <c r="D33" s="59">
        <f t="shared" si="0"/>
        <v>0.11225339999999999</v>
      </c>
      <c r="E33" s="59"/>
      <c r="F33" s="60">
        <f t="shared" si="2"/>
        <v>1.2922533999999999</v>
      </c>
      <c r="G33" s="61">
        <v>45084</v>
      </c>
      <c r="H33" s="27" t="s">
        <v>363</v>
      </c>
    </row>
    <row r="34" spans="2:10" x14ac:dyDescent="0.2">
      <c r="B34" s="27" t="s">
        <v>147</v>
      </c>
      <c r="C34" s="59">
        <v>52.98</v>
      </c>
      <c r="D34" s="59">
        <f t="shared" ref="D34:D59" si="3">C34*9.513%</f>
        <v>5.0399873999999993</v>
      </c>
      <c r="E34" s="59"/>
      <c r="F34" s="60">
        <f t="shared" si="2"/>
        <v>58.019987399999998</v>
      </c>
      <c r="G34" s="61">
        <v>45084</v>
      </c>
      <c r="H34" s="27" t="s">
        <v>363</v>
      </c>
    </row>
    <row r="35" spans="2:10" x14ac:dyDescent="0.2">
      <c r="B35" s="27" t="s">
        <v>147</v>
      </c>
      <c r="C35" s="59">
        <v>52.98</v>
      </c>
      <c r="D35" s="59">
        <f t="shared" si="3"/>
        <v>5.0399873999999993</v>
      </c>
      <c r="E35" s="59"/>
      <c r="F35" s="60">
        <f t="shared" si="2"/>
        <v>58.019987399999998</v>
      </c>
      <c r="G35" s="61">
        <v>45084</v>
      </c>
      <c r="H35" s="27" t="s">
        <v>363</v>
      </c>
    </row>
    <row r="36" spans="2:10" x14ac:dyDescent="0.2">
      <c r="B36" s="27" t="s">
        <v>146</v>
      </c>
      <c r="C36" s="59">
        <v>9.98</v>
      </c>
      <c r="D36" s="59">
        <f t="shared" si="3"/>
        <v>0.94939739999999995</v>
      </c>
      <c r="E36" s="59"/>
      <c r="F36" s="60">
        <f t="shared" si="2"/>
        <v>10.929397400000001</v>
      </c>
      <c r="G36" s="61">
        <v>45084</v>
      </c>
      <c r="H36" s="27" t="s">
        <v>363</v>
      </c>
    </row>
    <row r="37" spans="2:10" x14ac:dyDescent="0.2">
      <c r="B37" s="27" t="s">
        <v>146</v>
      </c>
      <c r="C37" s="59">
        <v>9.98</v>
      </c>
      <c r="D37" s="59">
        <f t="shared" si="3"/>
        <v>0.94939739999999995</v>
      </c>
      <c r="E37" s="59"/>
      <c r="F37" s="60">
        <f t="shared" si="2"/>
        <v>10.929397400000001</v>
      </c>
      <c r="G37" s="61">
        <v>45084</v>
      </c>
      <c r="H37" s="27" t="s">
        <v>363</v>
      </c>
    </row>
    <row r="38" spans="2:10" x14ac:dyDescent="0.2">
      <c r="B38" s="27" t="s">
        <v>166</v>
      </c>
      <c r="C38" s="59">
        <v>298</v>
      </c>
      <c r="D38" s="59">
        <f t="shared" si="3"/>
        <v>28.348739999999999</v>
      </c>
      <c r="E38" s="59"/>
      <c r="F38" s="60">
        <f t="shared" si="2"/>
        <v>326.34874000000002</v>
      </c>
      <c r="G38" s="61">
        <v>45079</v>
      </c>
      <c r="H38" s="27" t="s">
        <v>363</v>
      </c>
    </row>
    <row r="39" spans="2:10" x14ac:dyDescent="0.2">
      <c r="B39" s="27" t="s">
        <v>147</v>
      </c>
      <c r="C39" s="59">
        <v>52.98</v>
      </c>
      <c r="D39" s="59">
        <f t="shared" si="3"/>
        <v>5.0399873999999993</v>
      </c>
      <c r="E39" s="59"/>
      <c r="F39" s="60">
        <f t="shared" si="2"/>
        <v>58.019987399999998</v>
      </c>
      <c r="G39" s="61">
        <v>45079</v>
      </c>
      <c r="H39" s="27" t="s">
        <v>363</v>
      </c>
    </row>
    <row r="40" spans="2:10" x14ac:dyDescent="0.2">
      <c r="B40" s="27" t="s">
        <v>167</v>
      </c>
      <c r="C40" s="59">
        <v>31.98</v>
      </c>
      <c r="D40" s="59">
        <f t="shared" si="3"/>
        <v>3.0422574</v>
      </c>
      <c r="E40" s="59"/>
      <c r="F40" s="60">
        <f t="shared" si="2"/>
        <v>35.022257400000001</v>
      </c>
      <c r="G40" s="61">
        <v>45079</v>
      </c>
      <c r="H40" s="27" t="s">
        <v>363</v>
      </c>
    </row>
    <row r="41" spans="2:10" x14ac:dyDescent="0.2">
      <c r="B41" s="27" t="s">
        <v>147</v>
      </c>
      <c r="C41" s="59">
        <v>52.98</v>
      </c>
      <c r="D41" s="59">
        <f t="shared" si="3"/>
        <v>5.0399873999999993</v>
      </c>
      <c r="E41" s="59"/>
      <c r="F41" s="60">
        <f t="shared" si="2"/>
        <v>58.019987399999998</v>
      </c>
      <c r="G41" s="61">
        <v>45079</v>
      </c>
      <c r="H41" s="27" t="s">
        <v>363</v>
      </c>
    </row>
    <row r="42" spans="2:10" x14ac:dyDescent="0.2">
      <c r="B42" s="27" t="s">
        <v>146</v>
      </c>
      <c r="C42" s="59">
        <v>9.98</v>
      </c>
      <c r="D42" s="59">
        <f t="shared" si="3"/>
        <v>0.94939739999999995</v>
      </c>
      <c r="E42" s="59"/>
      <c r="F42" s="60">
        <f t="shared" si="2"/>
        <v>10.929397400000001</v>
      </c>
      <c r="G42" s="61">
        <v>45079</v>
      </c>
      <c r="H42" s="27" t="s">
        <v>363</v>
      </c>
    </row>
    <row r="43" spans="2:10" x14ac:dyDescent="0.2">
      <c r="B43" s="27" t="s">
        <v>167</v>
      </c>
      <c r="C43" s="59">
        <v>31.98</v>
      </c>
      <c r="D43" s="59">
        <f t="shared" si="3"/>
        <v>3.0422574</v>
      </c>
      <c r="E43" s="59"/>
      <c r="F43" s="60">
        <f t="shared" si="2"/>
        <v>35.022257400000001</v>
      </c>
      <c r="G43" s="61">
        <v>45079</v>
      </c>
      <c r="H43" s="27" t="s">
        <v>363</v>
      </c>
    </row>
    <row r="44" spans="2:10" x14ac:dyDescent="0.2">
      <c r="B44" s="27" t="s">
        <v>168</v>
      </c>
      <c r="C44" s="59">
        <v>8.98</v>
      </c>
      <c r="D44" s="59">
        <f t="shared" si="3"/>
        <v>0.85426740000000001</v>
      </c>
      <c r="E44" s="59"/>
      <c r="F44" s="60">
        <f t="shared" si="2"/>
        <v>9.8342673999999999</v>
      </c>
      <c r="G44" s="61">
        <v>45079</v>
      </c>
      <c r="H44" s="27" t="s">
        <v>363</v>
      </c>
    </row>
    <row r="45" spans="2:10" x14ac:dyDescent="0.2">
      <c r="B45" s="27" t="s">
        <v>147</v>
      </c>
      <c r="C45" s="59">
        <v>52.98</v>
      </c>
      <c r="D45" s="59">
        <f t="shared" si="3"/>
        <v>5.0399873999999993</v>
      </c>
      <c r="E45" s="59"/>
      <c r="F45" s="60">
        <f t="shared" si="2"/>
        <v>58.019987399999998</v>
      </c>
      <c r="G45" s="61">
        <v>45089</v>
      </c>
      <c r="H45" s="27" t="s">
        <v>363</v>
      </c>
    </row>
    <row r="46" spans="2:10" x14ac:dyDescent="0.2">
      <c r="B46" s="27" t="s">
        <v>146</v>
      </c>
      <c r="C46" s="59">
        <v>9.98</v>
      </c>
      <c r="D46" s="59">
        <f t="shared" si="3"/>
        <v>0.94939739999999995</v>
      </c>
      <c r="E46" s="59"/>
      <c r="F46" s="60">
        <f t="shared" si="2"/>
        <v>10.929397400000001</v>
      </c>
      <c r="G46" s="61">
        <v>45089</v>
      </c>
      <c r="H46" s="27" t="s">
        <v>363</v>
      </c>
    </row>
    <row r="47" spans="2:10" x14ac:dyDescent="0.2">
      <c r="B47" s="27" t="s">
        <v>146</v>
      </c>
      <c r="C47" s="59">
        <v>9.98</v>
      </c>
      <c r="D47" s="59">
        <f t="shared" si="3"/>
        <v>0.94939739999999995</v>
      </c>
      <c r="E47" s="59"/>
      <c r="F47" s="60">
        <f t="shared" si="2"/>
        <v>10.929397400000001</v>
      </c>
      <c r="G47" s="61">
        <v>45089</v>
      </c>
      <c r="H47" s="27" t="s">
        <v>363</v>
      </c>
    </row>
    <row r="48" spans="2:10" x14ac:dyDescent="0.2">
      <c r="B48" s="27" t="s">
        <v>147</v>
      </c>
      <c r="C48" s="59">
        <v>52.98</v>
      </c>
      <c r="D48" s="59">
        <f t="shared" si="3"/>
        <v>5.0399873999999993</v>
      </c>
      <c r="E48" s="59"/>
      <c r="F48" s="179">
        <v>58.02</v>
      </c>
      <c r="G48" s="61">
        <v>45092</v>
      </c>
      <c r="H48" s="41" t="s">
        <v>418</v>
      </c>
      <c r="I48" s="60">
        <f>C48+D48+E48</f>
        <v>58.019987399999998</v>
      </c>
      <c r="J48" s="175" t="s">
        <v>437</v>
      </c>
    </row>
    <row r="49" spans="2:10" x14ac:dyDescent="0.2">
      <c r="B49" s="27" t="s">
        <v>147</v>
      </c>
      <c r="C49" s="59">
        <v>52.98</v>
      </c>
      <c r="D49" s="59">
        <f t="shared" si="3"/>
        <v>5.0399873999999993</v>
      </c>
      <c r="E49" s="59"/>
      <c r="F49" s="179">
        <v>58.02</v>
      </c>
      <c r="G49" s="61">
        <v>45092</v>
      </c>
      <c r="H49" s="41" t="s">
        <v>418</v>
      </c>
      <c r="I49" s="60">
        <f>C49+D49+E49</f>
        <v>58.019987399999998</v>
      </c>
      <c r="J49" s="175" t="s">
        <v>437</v>
      </c>
    </row>
    <row r="50" spans="2:10" x14ac:dyDescent="0.2">
      <c r="B50" s="27" t="s">
        <v>151</v>
      </c>
      <c r="C50" s="59">
        <v>6.47</v>
      </c>
      <c r="D50" s="59">
        <f t="shared" si="3"/>
        <v>0.61549109999999996</v>
      </c>
      <c r="E50" s="59"/>
      <c r="F50" s="60">
        <f t="shared" ref="F50:F59" si="4">C50+D50+E50</f>
        <v>7.0854910999999996</v>
      </c>
      <c r="G50" s="61">
        <v>45092</v>
      </c>
      <c r="H50" s="27" t="s">
        <v>363</v>
      </c>
    </row>
    <row r="51" spans="2:10" x14ac:dyDescent="0.2">
      <c r="B51" s="27" t="s">
        <v>151</v>
      </c>
      <c r="C51" s="59">
        <v>14.47</v>
      </c>
      <c r="D51" s="59">
        <f t="shared" si="3"/>
        <v>1.3765311</v>
      </c>
      <c r="E51" s="59"/>
      <c r="F51" s="60">
        <f t="shared" si="4"/>
        <v>15.8465311</v>
      </c>
      <c r="G51" s="61">
        <v>45092</v>
      </c>
      <c r="H51" s="27" t="s">
        <v>363</v>
      </c>
    </row>
    <row r="52" spans="2:10" x14ac:dyDescent="0.2">
      <c r="B52" s="27" t="s">
        <v>147</v>
      </c>
      <c r="C52" s="59">
        <v>52.98</v>
      </c>
      <c r="D52" s="59">
        <f t="shared" si="3"/>
        <v>5.0399873999999993</v>
      </c>
      <c r="E52" s="59"/>
      <c r="F52" s="60">
        <f t="shared" si="4"/>
        <v>58.019987399999998</v>
      </c>
      <c r="G52" s="61">
        <v>45095</v>
      </c>
      <c r="H52" s="27" t="s">
        <v>363</v>
      </c>
    </row>
    <row r="53" spans="2:10" x14ac:dyDescent="0.2">
      <c r="B53" s="27" t="s">
        <v>151</v>
      </c>
      <c r="C53" s="59">
        <v>9.9700000000000006</v>
      </c>
      <c r="D53" s="59">
        <f t="shared" si="3"/>
        <v>0.94844609999999996</v>
      </c>
      <c r="E53" s="59"/>
      <c r="F53" s="60">
        <f t="shared" si="4"/>
        <v>10.918446100000001</v>
      </c>
      <c r="G53" s="61">
        <v>45095</v>
      </c>
      <c r="H53" s="27" t="s">
        <v>363</v>
      </c>
    </row>
    <row r="54" spans="2:10" x14ac:dyDescent="0.2">
      <c r="B54" s="27" t="s">
        <v>147</v>
      </c>
      <c r="C54" s="59">
        <v>52.98</v>
      </c>
      <c r="D54" s="59">
        <f t="shared" si="3"/>
        <v>5.0399873999999993</v>
      </c>
      <c r="E54" s="59"/>
      <c r="F54" s="60">
        <f t="shared" si="4"/>
        <v>58.019987399999998</v>
      </c>
      <c r="G54" s="61">
        <v>45095</v>
      </c>
      <c r="H54" s="27" t="s">
        <v>363</v>
      </c>
    </row>
    <row r="55" spans="2:10" x14ac:dyDescent="0.2">
      <c r="B55" s="27" t="s">
        <v>147</v>
      </c>
      <c r="C55" s="59">
        <v>52.98</v>
      </c>
      <c r="D55" s="59">
        <f t="shared" si="3"/>
        <v>5.0399873999999993</v>
      </c>
      <c r="E55" s="59"/>
      <c r="F55" s="60">
        <f t="shared" si="4"/>
        <v>58.019987399999998</v>
      </c>
      <c r="G55" s="61">
        <v>45092</v>
      </c>
      <c r="H55" s="27" t="s">
        <v>363</v>
      </c>
    </row>
    <row r="56" spans="2:10" x14ac:dyDescent="0.2">
      <c r="B56" s="27" t="s">
        <v>147</v>
      </c>
      <c r="C56" s="59">
        <v>52.98</v>
      </c>
      <c r="D56" s="59">
        <f t="shared" si="3"/>
        <v>5.0399873999999993</v>
      </c>
      <c r="E56" s="59"/>
      <c r="F56" s="60">
        <f t="shared" si="4"/>
        <v>58.019987399999998</v>
      </c>
      <c r="G56" s="61">
        <v>45092</v>
      </c>
      <c r="H56" s="27" t="s">
        <v>363</v>
      </c>
    </row>
    <row r="57" spans="2:10" x14ac:dyDescent="0.2">
      <c r="B57" s="27" t="s">
        <v>151</v>
      </c>
      <c r="C57" s="59">
        <v>6.47</v>
      </c>
      <c r="D57" s="59">
        <f t="shared" si="3"/>
        <v>0.61549109999999996</v>
      </c>
      <c r="E57" s="59"/>
      <c r="F57" s="60">
        <f t="shared" si="4"/>
        <v>7.0854910999999996</v>
      </c>
      <c r="G57" s="61">
        <v>45092</v>
      </c>
      <c r="H57" s="27" t="s">
        <v>363</v>
      </c>
    </row>
    <row r="58" spans="2:10" x14ac:dyDescent="0.2">
      <c r="B58" s="27" t="s">
        <v>151</v>
      </c>
      <c r="C58" s="59">
        <v>14.47</v>
      </c>
      <c r="D58" s="59">
        <f t="shared" si="3"/>
        <v>1.3765311</v>
      </c>
      <c r="E58" s="59"/>
      <c r="F58" s="60">
        <f t="shared" si="4"/>
        <v>15.8465311</v>
      </c>
      <c r="G58" s="61">
        <v>45092</v>
      </c>
      <c r="H58" s="14" t="s">
        <v>363</v>
      </c>
    </row>
    <row r="59" spans="2:10" x14ac:dyDescent="0.2">
      <c r="B59" s="161" t="s">
        <v>407</v>
      </c>
      <c r="C59" s="162">
        <v>9.4700000000000006</v>
      </c>
      <c r="D59" s="162">
        <f t="shared" si="3"/>
        <v>0.90088109999999999</v>
      </c>
      <c r="F59" s="157">
        <f t="shared" si="4"/>
        <v>10.3708811</v>
      </c>
      <c r="H59" s="164" t="s">
        <v>363</v>
      </c>
    </row>
    <row r="60" spans="2:10" x14ac:dyDescent="0.2">
      <c r="B60" s="161"/>
      <c r="C60" s="162"/>
      <c r="D60" s="162"/>
      <c r="F60" s="157"/>
    </row>
    <row r="61" spans="2:10" x14ac:dyDescent="0.2">
      <c r="F61" s="179" t="s">
        <v>14</v>
      </c>
    </row>
    <row r="62" spans="2:10" x14ac:dyDescent="0.2">
      <c r="F62" s="179">
        <f>SUM(F2:F59)</f>
        <v>1987.8121031399994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Master Budget</vt:lpstr>
      <vt:lpstr>Kitchen Materials</vt:lpstr>
      <vt:lpstr>Floor Breakout</vt:lpstr>
      <vt:lpstr>Basement Materials Breakout</vt:lpstr>
      <vt:lpstr>Cabinet Materials Breakout</vt:lpstr>
      <vt:lpstr>Cleaning Breakout</vt:lpstr>
      <vt:lpstr>Door Materials Breakout</vt:lpstr>
      <vt:lpstr>Electric Equipment Breakout</vt:lpstr>
      <vt:lpstr>Paint Materials Breakout</vt:lpstr>
      <vt:lpstr>Deck Materials Breakout</vt:lpstr>
      <vt:lpstr>Decor Breakout</vt:lpstr>
      <vt:lpstr>Faucet Breakout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Coats</dc:creator>
  <cp:lastModifiedBy>Joy Spence</cp:lastModifiedBy>
  <cp:lastPrinted>2024-07-29T14:10:47Z</cp:lastPrinted>
  <dcterms:created xsi:type="dcterms:W3CDTF">2023-03-14T14:49:26Z</dcterms:created>
  <dcterms:modified xsi:type="dcterms:W3CDTF">2024-12-10T15:52:12Z</dcterms:modified>
</cp:coreProperties>
</file>