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/ARORP22-002 HSPD ORT/22-002 Quarterly Reporting/22-002 Annual Evaluation/"/>
    </mc:Choice>
  </mc:AlternateContent>
  <xr:revisionPtr revIDLastSave="1" documentId="8_{B49527EE-85C5-4E25-B56D-427B7A9076EC}" xr6:coauthVersionLast="47" xr6:coauthVersionMax="47" xr10:uidLastSave="{99D94F47-5078-46E4-9F5A-35207292F36D}"/>
  <bookViews>
    <workbookView xWindow="-110" yWindow="-110" windowWidth="19420" windowHeight="10300" activeTab="1" xr2:uid="{00000000-000D-0000-FFFF-FFFF00000000}"/>
  </bookViews>
  <sheets>
    <sheet name="Summary" sheetId="1" r:id="rId1"/>
    <sheet name="Detail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29" i="8" l="1"/>
  <c r="Q19" i="8"/>
  <c r="Q9" i="8"/>
  <c r="Q14" i="8"/>
  <c r="Q8" i="8"/>
  <c r="Q12" i="8"/>
  <c r="Q13" i="8"/>
  <c r="Q15" i="8"/>
  <c r="Q16" i="8"/>
  <c r="Q17" i="8"/>
  <c r="Q18" i="8"/>
  <c r="Q20" i="8"/>
  <c r="Q21" i="8"/>
  <c r="F10" i="8" l="1"/>
  <c r="Q10" i="8" s="1"/>
  <c r="F22" i="8" l="1"/>
  <c r="G22" i="8"/>
  <c r="H22" i="8"/>
  <c r="I22" i="8"/>
  <c r="J22" i="8"/>
  <c r="K22" i="8"/>
  <c r="L22" i="8"/>
  <c r="M22" i="8"/>
  <c r="N22" i="8"/>
  <c r="O22" i="8"/>
  <c r="P22" i="8"/>
  <c r="F11" i="8"/>
  <c r="G11" i="8"/>
  <c r="H11" i="8"/>
  <c r="I11" i="8"/>
  <c r="J11" i="8"/>
  <c r="K11" i="8"/>
  <c r="L11" i="8"/>
  <c r="M11" i="8"/>
  <c r="N11" i="8"/>
  <c r="O11" i="8"/>
  <c r="P11" i="8"/>
  <c r="C22" i="8"/>
  <c r="E22" i="8"/>
  <c r="C11" i="8"/>
  <c r="E11" i="8"/>
  <c r="E23" i="8" s="1"/>
  <c r="E7" i="8"/>
  <c r="E25" i="8" s="1"/>
  <c r="E9" i="1" s="1"/>
  <c r="K23" i="8" l="1"/>
  <c r="E29" i="8"/>
  <c r="F7" i="8"/>
  <c r="F25" i="8" s="1"/>
  <c r="E10" i="1" s="1"/>
  <c r="P23" i="8"/>
  <c r="J23" i="8"/>
  <c r="Q11" i="8"/>
  <c r="Q25" i="8" s="1"/>
  <c r="Q29" i="8" s="1"/>
  <c r="O23" i="8"/>
  <c r="I23" i="8"/>
  <c r="N23" i="8"/>
  <c r="M23" i="8"/>
  <c r="G23" i="8"/>
  <c r="L23" i="8"/>
  <c r="F23" i="8"/>
  <c r="H23" i="8"/>
  <c r="C25" i="8"/>
  <c r="C29" i="8" s="1"/>
  <c r="G7" i="8" l="1"/>
  <c r="G25" i="8" s="1"/>
  <c r="E11" i="1" s="1"/>
  <c r="F29" i="8"/>
  <c r="G29" i="8" l="1"/>
  <c r="H7" i="8"/>
  <c r="H25" i="8" s="1"/>
  <c r="I7" i="8"/>
  <c r="I25" i="8" s="1"/>
  <c r="J7" i="8"/>
  <c r="J25" i="8" s="1"/>
  <c r="E14" i="1" s="1"/>
  <c r="I29" i="8" l="1"/>
  <c r="E13" i="1"/>
  <c r="H29" i="8"/>
  <c r="E12" i="1"/>
  <c r="K7" i="8"/>
  <c r="K25" i="8" s="1"/>
  <c r="E15" i="1" s="1"/>
  <c r="J29" i="8"/>
  <c r="L7" i="8" l="1"/>
  <c r="L25" i="8" s="1"/>
  <c r="E16" i="1" s="1"/>
  <c r="K29" i="8"/>
  <c r="M7" i="8" l="1"/>
  <c r="M25" i="8" s="1"/>
  <c r="E17" i="1" s="1"/>
  <c r="L29" i="8"/>
  <c r="N7" i="8" l="1"/>
  <c r="N25" i="8" s="1"/>
  <c r="E18" i="1" s="1"/>
  <c r="M29" i="8"/>
  <c r="O7" i="8" l="1"/>
  <c r="O25" i="8" s="1"/>
  <c r="E19" i="1" s="1"/>
  <c r="N29" i="8"/>
  <c r="P7" i="8" l="1"/>
  <c r="O29" i="8"/>
  <c r="P25" i="8" l="1"/>
  <c r="Q7" i="8" l="1"/>
  <c r="E20" i="1"/>
  <c r="P29" i="8"/>
</calcChain>
</file>

<file path=xl/sharedStrings.xml><?xml version="1.0" encoding="utf-8"?>
<sst xmlns="http://schemas.openxmlformats.org/spreadsheetml/2006/main" count="55" uniqueCount="45">
  <si>
    <t>Grant</t>
  </si>
  <si>
    <t>Amount</t>
  </si>
  <si>
    <t xml:space="preserve">Funds </t>
  </si>
  <si>
    <t>Available</t>
  </si>
  <si>
    <t>Officer</t>
  </si>
  <si>
    <t>ARORP Grant Year 1</t>
  </si>
  <si>
    <t>377 ARORP - Peer Recovery</t>
  </si>
  <si>
    <t>Grant runs from                   March 1 - Feb 28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</si>
  <si>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</si>
  <si>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</si>
  <si>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</si>
  <si>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</si>
  <si>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</si>
  <si>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</si>
  <si>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</si>
  <si>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</si>
  <si>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</si>
  <si>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</si>
  <si>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</si>
  <si>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</si>
  <si>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Civilian</t>
  </si>
  <si>
    <t>NIK Test Kits</t>
  </si>
  <si>
    <t>Travel/Training</t>
  </si>
  <si>
    <t>Education Material</t>
  </si>
  <si>
    <t>General Office Supplies</t>
  </si>
  <si>
    <t>Cellebrite</t>
  </si>
  <si>
    <t>Covert Track</t>
  </si>
  <si>
    <t>Casper Connections</t>
  </si>
  <si>
    <t>GrayKey</t>
  </si>
  <si>
    <t xml:space="preserve">      Total Salaries and Benefits</t>
  </si>
  <si>
    <t>377.4.163.5395</t>
  </si>
  <si>
    <t>377.4.163.5176</t>
  </si>
  <si>
    <t>377.4.163.5399</t>
  </si>
  <si>
    <t>377.4.163.5331</t>
  </si>
  <si>
    <t>377.4.163.5182.100</t>
  </si>
  <si>
    <t>Remaining Grant Balance per GL</t>
  </si>
  <si>
    <t>Remaining Grant Balance per Budget Request</t>
  </si>
  <si>
    <t>difference</t>
  </si>
  <si>
    <t xml:space="preserve">     Total General Expenditures</t>
  </si>
  <si>
    <t>Total Expenditures</t>
  </si>
  <si>
    <t>Expenses</t>
  </si>
  <si>
    <t>This invoice was for $20,120 but was  mistakenly reported as $21,000 in June 2023.</t>
  </si>
  <si>
    <t>Sean Willits was paid PTO and benefits payout upon resignition in the amount of $588.92. This was not reported in April 2023.</t>
  </si>
  <si>
    <t>Narcan was mistakenly reported as NIK Test Kits in September 2023.</t>
  </si>
  <si>
    <t>Final amount to pay back for 2023 funding: $15,262.45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</si>
</sst>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43" fontId="0" fillId="0" borderId="0" xfId="0" applyNumberFormat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43" fontId="2" fillId="0" borderId="0" xfId="1" applyFont="1"/>
    <xf numFmtId="43" fontId="2" fillId="0" borderId="0" xfId="0" applyNumberFormat="1" applyFont="1"/>
    <xf numFmtId="14" fontId="2" fillId="0" borderId="0" xfId="0" applyNumberFormat="1" applyFont="1"/>
    <xf numFmtId="49" fontId="0" fillId="0" borderId="0" xfId="0" applyNumberFormat="1"/>
    <xf numFmtId="43" fontId="0" fillId="0" borderId="0" xfId="1" applyFont="1" applyFill="1"/>
    <xf numFmtId="43" fontId="2" fillId="0" borderId="0" xfId="1" applyFont="1" applyFill="1"/>
    <xf numFmtId="43" fontId="0" fillId="2" borderId="0" xfId="0" applyNumberFormat="1" applyFill="1"/>
    <xf numFmtId="43" fontId="0" fillId="3" borderId="0" xfId="1" applyFont="1" applyFill="1"/>
    <xf numFmtId="43" fontId="0" fillId="4" borderId="0" xfId="0" applyNumberFormat="1" applyFill="1"/>
    <xf numFmtId="43" fontId="2" fillId="5" borderId="0" xfId="0" applyNumberFormat="1" applyFont="1" applyFill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workbookViewId="0">
      <selection activeCell="D9" sqref="D9"/>
    </sheetView>
  </sheetViews>
  <sheetFormatPr defaultRowHeight="14.5" x14ac:dyDescent="0.35"/>
  <cols>
    <col min="1" max="1" width="27.453125" bestFit="1" customWidth="1"/>
    <col min="2" max="2" width="10.7265625" bestFit="1" customWidth="1"/>
    <col min="3" max="3" width="2.81640625" customWidth="1"/>
    <col min="4" max="4" width="18.453125" customWidth="1"/>
    <col min="5" max="5" width="14.7265625" customWidth="1"/>
    <col min="6" max="6" width="12.7265625" customWidth="1"/>
    <col min="7" max="7" width="6.54296875" customWidth="1"/>
  </cols>
  <sheetData>
    <row r="1" spans="1:7" x14ac:dyDescent="0.35">
      <c r="A1" s="4" t="s">
        <v>6</v>
      </c>
    </row>
    <row r="2" spans="1:7" ht="15" thickBot="1" x14ac:dyDescent="0.4"/>
    <row r="3" spans="1:7" ht="29" x14ac:dyDescent="0.35">
      <c r="A3" s="14" t="s">
        <v>7</v>
      </c>
      <c r="C3" s="7"/>
      <c r="D3" s="8"/>
      <c r="E3" s="13">
        <v>2023</v>
      </c>
      <c r="F3" s="11">
        <v>2024</v>
      </c>
    </row>
    <row r="4" spans="1:7" x14ac:dyDescent="0.35">
      <c r="C4" s="9"/>
      <c r="D4" s="6"/>
      <c r="E4" s="6" t="s">
        <v>2</v>
      </c>
      <c r="F4" s="6" t="s">
        <v>2</v>
      </c>
      <c r="G4" s="12"/>
    </row>
    <row r="5" spans="1:7" ht="15" thickBot="1" x14ac:dyDescent="0.4">
      <c r="C5" s="5"/>
      <c r="D5" s="3"/>
      <c r="E5" s="3" t="s">
        <v>3</v>
      </c>
      <c r="F5" s="3" t="s">
        <v>3</v>
      </c>
      <c r="G5" s="12"/>
    </row>
    <row r="7" spans="1:7" x14ac:dyDescent="0.35">
      <c r="A7" t="s">
        <v>5</v>
      </c>
      <c r="C7" s="1"/>
      <c r="D7" s="1"/>
      <c r="E7" s="1">
        <f>Detail!C7</f>
        <v>205669</v>
      </c>
      <c r="F7" s="1"/>
    </row>
    <row r="8" spans="1:7" x14ac:dyDescent="0.35">
      <c r="C8" s="1"/>
      <c r="D8" s="1" t="s">
        <v>40</v>
      </c>
      <c r="E8" s="1"/>
      <c r="F8" s="1"/>
    </row>
    <row r="9" spans="1:7" x14ac:dyDescent="0.35">
      <c r="A9" s="2">
        <v>45015</v>
      </c>
      <c r="B9" s="2"/>
      <c r="C9" s="1"/>
      <c r="D9" s="1"/>
      <c r="E9" s="1">
        <f>Detail!E25</f>
        <v>193218.22</v>
      </c>
      <c r="F9" s="1"/>
    </row>
    <row r="10" spans="1:7" x14ac:dyDescent="0.35">
      <c r="A10" s="2">
        <v>45046</v>
      </c>
      <c r="B10" s="2"/>
      <c r="C10" s="1"/>
      <c r="D10" s="1"/>
      <c r="E10" s="1">
        <f>Detail!F25</f>
        <v>182684.41</v>
      </c>
      <c r="F10" s="1"/>
    </row>
    <row r="11" spans="1:7" x14ac:dyDescent="0.35">
      <c r="A11" s="2">
        <v>45076</v>
      </c>
      <c r="B11" s="2"/>
      <c r="C11" s="1"/>
      <c r="D11" s="1"/>
      <c r="E11" s="1">
        <f>Detail!G25</f>
        <v>174891.14</v>
      </c>
      <c r="F11" s="1"/>
    </row>
    <row r="12" spans="1:7" x14ac:dyDescent="0.35">
      <c r="A12" s="2">
        <v>45107</v>
      </c>
      <c r="B12" s="2"/>
      <c r="C12" s="1"/>
      <c r="D12" s="1"/>
      <c r="E12" s="1">
        <f>Detail!H25</f>
        <v>138484.57999999999</v>
      </c>
      <c r="F12" s="1"/>
    </row>
    <row r="13" spans="1:7" x14ac:dyDescent="0.35">
      <c r="A13" s="2">
        <v>45137</v>
      </c>
      <c r="B13" s="2"/>
      <c r="C13" s="1"/>
      <c r="D13" s="1"/>
      <c r="E13" s="1">
        <f>Detail!I25</f>
        <v>123290.65</v>
      </c>
      <c r="F13" s="1"/>
    </row>
    <row r="14" spans="1:7" x14ac:dyDescent="0.35">
      <c r="A14" s="2">
        <v>45168</v>
      </c>
      <c r="B14" s="2"/>
      <c r="C14" s="1"/>
      <c r="D14" s="1"/>
      <c r="E14" s="1">
        <f>Detail!J25</f>
        <v>107647.65999999999</v>
      </c>
      <c r="F14" s="1"/>
    </row>
    <row r="15" spans="1:7" x14ac:dyDescent="0.35">
      <c r="A15" s="2">
        <v>45199</v>
      </c>
      <c r="B15" s="2"/>
      <c r="C15" s="1"/>
      <c r="D15" s="1"/>
      <c r="E15" s="1">
        <f>Detail!K25</f>
        <v>87251.93</v>
      </c>
      <c r="F15" s="1"/>
    </row>
    <row r="16" spans="1:7" x14ac:dyDescent="0.35">
      <c r="A16" s="2">
        <v>45229</v>
      </c>
      <c r="B16" s="2"/>
      <c r="C16" s="1"/>
      <c r="D16" s="1"/>
      <c r="E16" s="1">
        <f>Detail!L25</f>
        <v>73973.689999999988</v>
      </c>
      <c r="F16" s="1"/>
    </row>
    <row r="17" spans="1:6" x14ac:dyDescent="0.35">
      <c r="A17" s="2">
        <v>45260</v>
      </c>
      <c r="B17" s="2"/>
      <c r="C17" s="1"/>
      <c r="D17" s="1"/>
      <c r="E17" s="1">
        <f>Detail!M25</f>
        <v>54054.76999999999</v>
      </c>
      <c r="F17" s="1"/>
    </row>
    <row r="18" spans="1:6" x14ac:dyDescent="0.35">
      <c r="A18" s="2">
        <v>45290</v>
      </c>
      <c r="B18" s="2"/>
      <c r="C18" s="1"/>
      <c r="D18" s="1"/>
      <c r="E18" s="1">
        <f>Detail!N25</f>
        <v>40876.319999999992</v>
      </c>
      <c r="F18" s="1"/>
    </row>
    <row r="19" spans="1:6" x14ac:dyDescent="0.35">
      <c r="A19" s="2">
        <v>45321</v>
      </c>
      <c r="C19" s="1"/>
      <c r="E19" s="1">
        <f>Detail!O25</f>
        <v>28424.619999999992</v>
      </c>
    </row>
    <row r="20" spans="1:6" x14ac:dyDescent="0.35">
      <c r="A20" s="2">
        <v>45351</v>
      </c>
      <c r="C20" s="1"/>
      <c r="E20" s="1">
        <f>Detail!P25</f>
        <v>15262.44999999999</v>
      </c>
    </row>
    <row r="21" spans="1:6" ht="15.75" customHeight="1" x14ac:dyDescent="0.35">
      <c r="C21" s="1"/>
      <c r="D21" s="1"/>
      <c r="E21" s="1"/>
      <c r="F21" s="1"/>
    </row>
  </sheetData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511A-2304-46E6-800D-9D289A8B44C0}">
  <sheetPr>
    <pageSetUpPr fitToPage="1"/>
  </sheetPr>
  <dimension ref="A1:R35"/>
  <sheetViews>
    <sheetView tabSelected="1" topLeftCell="H23" workbookViewId="0">
      <selection sqref="A1:Q35"/>
    </sheetView>
  </sheetViews>
  <sheetFormatPr defaultRowHeight="14.5" x14ac:dyDescent="0.35"/>
  <cols>
    <col min="1" max="1" width="27.453125" bestFit="1" customWidth="1"/>
    <col min="2" max="2" width="17.54296875" bestFit="1" customWidth="1"/>
    <col min="3" max="3" width="11.54296875" bestFit="1" customWidth="1"/>
    <col min="4" max="4" width="4.1796875" customWidth="1"/>
    <col min="5" max="16" width="14.7265625" customWidth="1"/>
    <col min="17" max="17" width="14" bestFit="1" customWidth="1"/>
    <col min="18" max="18" width="6.54296875" customWidth="1"/>
  </cols>
  <sheetData>
    <row r="1" spans="1:18" x14ac:dyDescent="0.35">
      <c r="A1" s="4" t="s">
        <v>6</v>
      </c>
    </row>
    <row r="2" spans="1:18" ht="15" thickBot="1" x14ac:dyDescent="0.4"/>
    <row r="3" spans="1:18" ht="29" x14ac:dyDescent="0.35">
      <c r="A3" s="14" t="s">
        <v>7</v>
      </c>
      <c r="C3" s="7"/>
      <c r="D3" s="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1">
        <v>2023</v>
      </c>
    </row>
    <row r="4" spans="1:18" x14ac:dyDescent="0.35">
      <c r="C4" s="9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 t="s">
        <v>2</v>
      </c>
      <c r="R4" s="12"/>
    </row>
    <row r="5" spans="1:18" ht="15" thickBot="1" x14ac:dyDescent="0.4">
      <c r="C5" s="5" t="s">
        <v>1</v>
      </c>
      <c r="D5" s="3"/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3</v>
      </c>
      <c r="R5" s="12"/>
    </row>
    <row r="7" spans="1:18" x14ac:dyDescent="0.35">
      <c r="A7" t="s">
        <v>5</v>
      </c>
      <c r="C7" s="1">
        <v>205669</v>
      </c>
      <c r="D7" s="1"/>
      <c r="E7" s="1">
        <f>+C7-D7</f>
        <v>205669</v>
      </c>
      <c r="F7" s="1">
        <f>E25</f>
        <v>193218.22</v>
      </c>
      <c r="G7" s="1">
        <f t="shared" ref="G7:Q7" si="0">F25</f>
        <v>182684.41</v>
      </c>
      <c r="H7" s="1">
        <f t="shared" si="0"/>
        <v>174891.14</v>
      </c>
      <c r="I7" s="1">
        <f t="shared" si="0"/>
        <v>138484.57999999999</v>
      </c>
      <c r="J7" s="1">
        <f t="shared" si="0"/>
        <v>123290.65</v>
      </c>
      <c r="K7" s="1">
        <f t="shared" si="0"/>
        <v>107647.65999999999</v>
      </c>
      <c r="L7" s="1">
        <f t="shared" si="0"/>
        <v>87251.93</v>
      </c>
      <c r="M7" s="1">
        <f t="shared" si="0"/>
        <v>73973.689999999988</v>
      </c>
      <c r="N7" s="1">
        <f t="shared" si="0"/>
        <v>54054.76999999999</v>
      </c>
      <c r="O7" s="1">
        <f t="shared" si="0"/>
        <v>40876.319999999992</v>
      </c>
      <c r="P7" s="1">
        <f t="shared" si="0"/>
        <v>28424.619999999992</v>
      </c>
      <c r="Q7" s="1">
        <f t="shared" si="0"/>
        <v>15262.44999999999</v>
      </c>
    </row>
    <row r="8" spans="1:18" x14ac:dyDescent="0.3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1" si="1">C8-SUM(E8:P8)</f>
        <v>0</v>
      </c>
    </row>
    <row r="9" spans="1:18" x14ac:dyDescent="0.35">
      <c r="A9" s="2" t="s">
        <v>4</v>
      </c>
      <c r="B9" s="2"/>
      <c r="C9" s="1">
        <v>92058</v>
      </c>
      <c r="D9" s="1"/>
      <c r="E9" s="1">
        <v>7798.1</v>
      </c>
      <c r="F9" s="1">
        <v>7350.24</v>
      </c>
      <c r="G9" s="1">
        <v>7770.12</v>
      </c>
      <c r="H9" s="1">
        <v>10161.200000000001</v>
      </c>
      <c r="I9" s="1">
        <v>8205.9599999999991</v>
      </c>
      <c r="J9" s="1">
        <v>7531.53</v>
      </c>
      <c r="K9" s="1">
        <v>7531.53</v>
      </c>
      <c r="L9" s="1">
        <v>8329.81</v>
      </c>
      <c r="M9" s="1">
        <v>13098.45</v>
      </c>
      <c r="N9" s="1">
        <v>8362.18</v>
      </c>
      <c r="O9" s="1">
        <v>7859.66</v>
      </c>
      <c r="P9" s="1">
        <v>8593.11</v>
      </c>
      <c r="Q9" s="1">
        <f t="shared" si="1"/>
        <v>-10533.89</v>
      </c>
    </row>
    <row r="10" spans="1:18" x14ac:dyDescent="0.35">
      <c r="A10" s="2" t="s">
        <v>20</v>
      </c>
      <c r="B10" s="2"/>
      <c r="C10" s="1">
        <v>57961</v>
      </c>
      <c r="D10" s="1"/>
      <c r="E10" s="1">
        <v>4652.68</v>
      </c>
      <c r="F10" s="1">
        <f>2594.65+588.92</f>
        <v>3183.57</v>
      </c>
      <c r="G10" s="1">
        <v>0</v>
      </c>
      <c r="H10" s="1">
        <v>5773.38</v>
      </c>
      <c r="I10" s="1">
        <v>3862.57</v>
      </c>
      <c r="J10" s="1">
        <v>4571.97</v>
      </c>
      <c r="K10" s="1">
        <v>4464.2</v>
      </c>
      <c r="L10" s="1">
        <v>4921.07</v>
      </c>
      <c r="M10" s="1">
        <v>6820.47</v>
      </c>
      <c r="N10" s="1">
        <v>4816.2700000000004</v>
      </c>
      <c r="O10" s="1">
        <v>4592.04</v>
      </c>
      <c r="P10" s="1">
        <v>4569.0600000000004</v>
      </c>
      <c r="Q10" s="1">
        <f t="shared" si="1"/>
        <v>5733.7199999999939</v>
      </c>
    </row>
    <row r="11" spans="1:18" s="4" customFormat="1" x14ac:dyDescent="0.35">
      <c r="A11" s="18" t="s">
        <v>29</v>
      </c>
      <c r="B11" s="18"/>
      <c r="C11" s="16">
        <f>SUM(C9:C10)</f>
        <v>150019</v>
      </c>
      <c r="D11" s="16"/>
      <c r="E11" s="16">
        <f>SUM(E9:E10)</f>
        <v>12450.78</v>
      </c>
      <c r="F11" s="21">
        <f t="shared" ref="F11:P11" si="2">SUM(F9:F10)</f>
        <v>10533.81</v>
      </c>
      <c r="G11" s="16">
        <f t="shared" si="2"/>
        <v>7770.12</v>
      </c>
      <c r="H11" s="16">
        <f t="shared" si="2"/>
        <v>15934.580000000002</v>
      </c>
      <c r="I11" s="16">
        <f t="shared" si="2"/>
        <v>12068.529999999999</v>
      </c>
      <c r="J11" s="16">
        <f t="shared" si="2"/>
        <v>12103.5</v>
      </c>
      <c r="K11" s="16">
        <f t="shared" si="2"/>
        <v>11995.73</v>
      </c>
      <c r="L11" s="16">
        <f t="shared" si="2"/>
        <v>13250.88</v>
      </c>
      <c r="M11" s="16">
        <f t="shared" si="2"/>
        <v>19918.920000000002</v>
      </c>
      <c r="N11" s="16">
        <f t="shared" si="2"/>
        <v>13178.45</v>
      </c>
      <c r="O11" s="16">
        <f t="shared" si="2"/>
        <v>12451.7</v>
      </c>
      <c r="P11" s="16">
        <f t="shared" si="2"/>
        <v>13162.170000000002</v>
      </c>
      <c r="Q11" s="16">
        <f t="shared" si="1"/>
        <v>-4800.1700000000128</v>
      </c>
    </row>
    <row r="12" spans="1:18" x14ac:dyDescent="0.3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1"/>
        <v>0</v>
      </c>
    </row>
    <row r="13" spans="1:18" x14ac:dyDescent="0.35">
      <c r="A13" s="2" t="s">
        <v>21</v>
      </c>
      <c r="B13" s="19" t="s">
        <v>30</v>
      </c>
      <c r="C13" s="1">
        <v>10000</v>
      </c>
      <c r="D13" s="1"/>
      <c r="E13" s="1">
        <v>0</v>
      </c>
      <c r="F13" s="1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1"/>
        <v>10000</v>
      </c>
    </row>
    <row r="14" spans="1:18" x14ac:dyDescent="0.35">
      <c r="A14" s="2" t="s">
        <v>22</v>
      </c>
      <c r="B14" s="19" t="s">
        <v>31</v>
      </c>
      <c r="C14" s="1">
        <v>5000</v>
      </c>
      <c r="D14" s="1"/>
      <c r="E14" s="1">
        <v>0</v>
      </c>
      <c r="F14" s="1">
        <v>0</v>
      </c>
      <c r="G14" s="1"/>
      <c r="H14" s="1"/>
      <c r="I14" s="1"/>
      <c r="J14" s="1">
        <v>3160.8</v>
      </c>
      <c r="K14" s="1"/>
      <c r="L14" s="1"/>
      <c r="M14" s="1"/>
      <c r="N14" s="1"/>
      <c r="O14" s="1"/>
      <c r="P14" s="1"/>
      <c r="Q14" s="1">
        <f t="shared" si="1"/>
        <v>1839.1999999999998</v>
      </c>
    </row>
    <row r="15" spans="1:18" x14ac:dyDescent="0.35">
      <c r="A15" s="2" t="s">
        <v>23</v>
      </c>
      <c r="B15" s="19" t="s">
        <v>32</v>
      </c>
      <c r="C15" s="1">
        <v>3000</v>
      </c>
      <c r="D15" s="1"/>
      <c r="E15" s="1">
        <v>0</v>
      </c>
      <c r="F15" s="1">
        <v>0</v>
      </c>
      <c r="G15" s="1"/>
      <c r="H15" s="1">
        <v>130.32</v>
      </c>
      <c r="I15" s="1">
        <v>162.4</v>
      </c>
      <c r="J15" s="1"/>
      <c r="K15" s="1"/>
      <c r="L15" s="1"/>
      <c r="M15" s="1"/>
      <c r="N15" s="1"/>
      <c r="O15" s="1"/>
      <c r="P15" s="1"/>
      <c r="Q15" s="1">
        <f t="shared" si="1"/>
        <v>2707.2799999999997</v>
      </c>
    </row>
    <row r="16" spans="1:18" x14ac:dyDescent="0.35">
      <c r="A16" s="2" t="s">
        <v>24</v>
      </c>
      <c r="B16" s="19" t="s">
        <v>33</v>
      </c>
      <c r="C16" s="1">
        <v>5000</v>
      </c>
      <c r="D16" s="1"/>
      <c r="E16" s="1">
        <v>0</v>
      </c>
      <c r="F16" s="1">
        <v>0</v>
      </c>
      <c r="G16" s="1">
        <v>23.15</v>
      </c>
      <c r="H16" s="1">
        <v>221.66</v>
      </c>
      <c r="I16" s="1"/>
      <c r="J16" s="1">
        <v>378.69</v>
      </c>
      <c r="K16" s="1"/>
      <c r="L16" s="1">
        <v>27.36</v>
      </c>
      <c r="M16" s="1"/>
      <c r="N16" s="1"/>
      <c r="O16" s="1"/>
      <c r="P16" s="1"/>
      <c r="Q16" s="1">
        <f t="shared" si="1"/>
        <v>4349.1400000000003</v>
      </c>
    </row>
    <row r="17" spans="1:17" x14ac:dyDescent="0.35">
      <c r="A17" s="2" t="s">
        <v>25</v>
      </c>
      <c r="B17" s="19" t="s">
        <v>34</v>
      </c>
      <c r="C17" s="1">
        <v>4900</v>
      </c>
      <c r="D17" s="1"/>
      <c r="E17" s="1">
        <v>0</v>
      </c>
      <c r="F17" s="1">
        <v>0</v>
      </c>
      <c r="G17" s="1"/>
      <c r="H17" s="1"/>
      <c r="I17" s="1"/>
      <c r="J17" s="1"/>
      <c r="K17" s="1">
        <v>4900</v>
      </c>
      <c r="L17" s="1"/>
      <c r="M17" s="1"/>
      <c r="N17" s="1"/>
      <c r="O17" s="1"/>
      <c r="P17" s="1"/>
      <c r="Q17" s="1">
        <f t="shared" si="1"/>
        <v>0</v>
      </c>
    </row>
    <row r="18" spans="1:17" x14ac:dyDescent="0.35">
      <c r="A18" s="2" t="s">
        <v>26</v>
      </c>
      <c r="B18" s="19" t="s">
        <v>34</v>
      </c>
      <c r="C18" s="1">
        <v>3500</v>
      </c>
      <c r="D18" s="1"/>
      <c r="E18" s="1">
        <v>0</v>
      </c>
      <c r="F18" s="1">
        <v>0</v>
      </c>
      <c r="G18" s="1"/>
      <c r="H18" s="1"/>
      <c r="I18" s="1"/>
      <c r="J18" s="1"/>
      <c r="K18" s="1">
        <v>3500</v>
      </c>
      <c r="L18" s="1"/>
      <c r="M18" s="1"/>
      <c r="N18" s="1"/>
      <c r="O18" s="1"/>
      <c r="P18" s="1"/>
      <c r="Q18" s="1">
        <f t="shared" si="1"/>
        <v>0</v>
      </c>
    </row>
    <row r="19" spans="1:17" x14ac:dyDescent="0.35">
      <c r="A19" s="2" t="s">
        <v>27</v>
      </c>
      <c r="B19" s="19" t="s">
        <v>34</v>
      </c>
      <c r="C19" s="1">
        <v>3250</v>
      </c>
      <c r="D19" s="1"/>
      <c r="E19" s="1">
        <v>0</v>
      </c>
      <c r="F19" s="1">
        <v>0</v>
      </c>
      <c r="G19" s="1"/>
      <c r="H19" s="1"/>
      <c r="I19" s="20">
        <v>2963</v>
      </c>
      <c r="J19" s="1"/>
      <c r="K19" s="1"/>
      <c r="L19" s="1"/>
      <c r="M19" s="1"/>
      <c r="N19" s="1"/>
      <c r="O19" s="1"/>
      <c r="P19" s="1"/>
      <c r="Q19" s="1">
        <f t="shared" si="1"/>
        <v>287</v>
      </c>
    </row>
    <row r="20" spans="1:17" x14ac:dyDescent="0.35">
      <c r="A20" s="2" t="s">
        <v>28</v>
      </c>
      <c r="B20" s="19" t="s">
        <v>34</v>
      </c>
      <c r="C20" s="1">
        <v>21000</v>
      </c>
      <c r="D20" s="1"/>
      <c r="E20" s="1">
        <v>0</v>
      </c>
      <c r="F20" s="1">
        <v>0</v>
      </c>
      <c r="G20" s="1"/>
      <c r="H20" s="23">
        <v>20120</v>
      </c>
      <c r="I20" s="1"/>
      <c r="J20" s="1"/>
      <c r="K20" s="1"/>
      <c r="L20" s="1"/>
      <c r="M20" s="1"/>
      <c r="N20" s="1"/>
      <c r="O20" s="1"/>
      <c r="P20" s="1"/>
      <c r="Q20" s="1">
        <f t="shared" si="1"/>
        <v>880</v>
      </c>
    </row>
    <row r="21" spans="1:17" ht="15.75" customHeight="1" x14ac:dyDescent="0.35"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 t="shared" si="1"/>
        <v>0</v>
      </c>
    </row>
    <row r="22" spans="1:17" s="4" customFormat="1" ht="15.75" customHeight="1" x14ac:dyDescent="0.35">
      <c r="A22" s="18" t="s">
        <v>38</v>
      </c>
      <c r="C22" s="16">
        <f>SUM(C13:C21)</f>
        <v>55650</v>
      </c>
      <c r="D22" s="16"/>
      <c r="E22" s="16">
        <f>SUM(E13:E21)</f>
        <v>0</v>
      </c>
      <c r="F22" s="16">
        <f t="shared" ref="F22:P22" si="3">SUM(F13:F21)</f>
        <v>0</v>
      </c>
      <c r="G22" s="16">
        <f t="shared" si="3"/>
        <v>23.15</v>
      </c>
      <c r="H22" s="16">
        <f t="shared" si="3"/>
        <v>20471.98</v>
      </c>
      <c r="I22" s="16">
        <f t="shared" si="3"/>
        <v>3125.4</v>
      </c>
      <c r="J22" s="16">
        <f t="shared" si="3"/>
        <v>3539.4900000000002</v>
      </c>
      <c r="K22" s="16">
        <f t="shared" si="3"/>
        <v>8400</v>
      </c>
      <c r="L22" s="16">
        <f t="shared" si="3"/>
        <v>27.36</v>
      </c>
      <c r="M22" s="16">
        <f t="shared" si="3"/>
        <v>0</v>
      </c>
      <c r="N22" s="16">
        <f t="shared" si="3"/>
        <v>0</v>
      </c>
      <c r="O22" s="16">
        <f t="shared" si="3"/>
        <v>0</v>
      </c>
      <c r="P22" s="16">
        <f t="shared" si="3"/>
        <v>0</v>
      </c>
      <c r="Q22" s="16"/>
    </row>
    <row r="23" spans="1:17" s="4" customFormat="1" ht="15.75" customHeight="1" x14ac:dyDescent="0.35">
      <c r="A23" s="18" t="s">
        <v>39</v>
      </c>
      <c r="C23" s="16"/>
      <c r="D23" s="16"/>
      <c r="E23" s="16">
        <f>E11+E22</f>
        <v>12450.78</v>
      </c>
      <c r="F23" s="16">
        <f t="shared" ref="F23:O23" si="4">F11+F22</f>
        <v>10533.81</v>
      </c>
      <c r="G23" s="16">
        <f t="shared" si="4"/>
        <v>7793.2699999999995</v>
      </c>
      <c r="H23" s="16">
        <f t="shared" si="4"/>
        <v>36406.559999999998</v>
      </c>
      <c r="I23" s="16">
        <f t="shared" si="4"/>
        <v>15193.929999999998</v>
      </c>
      <c r="J23" s="16">
        <f t="shared" si="4"/>
        <v>15642.99</v>
      </c>
      <c r="K23" s="16">
        <f t="shared" si="4"/>
        <v>20395.73</v>
      </c>
      <c r="L23" s="16">
        <f t="shared" si="4"/>
        <v>13278.24</v>
      </c>
      <c r="M23" s="16">
        <f t="shared" si="4"/>
        <v>19918.920000000002</v>
      </c>
      <c r="N23" s="16">
        <f t="shared" si="4"/>
        <v>13178.45</v>
      </c>
      <c r="O23" s="16">
        <f t="shared" si="4"/>
        <v>12451.7</v>
      </c>
      <c r="P23" s="16">
        <f>P11+P22</f>
        <v>13162.170000000002</v>
      </c>
      <c r="Q23" s="16"/>
    </row>
    <row r="24" spans="1:17" ht="15.75" customHeight="1" x14ac:dyDescent="0.35">
      <c r="A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4" customFormat="1" x14ac:dyDescent="0.35">
      <c r="A25" s="18" t="s">
        <v>35</v>
      </c>
      <c r="C25" s="17">
        <f>C11+C22</f>
        <v>205669</v>
      </c>
      <c r="E25" s="17">
        <f t="shared" ref="E25:P25" si="5">E7-E11-E22</f>
        <v>193218.22</v>
      </c>
      <c r="F25" s="17">
        <f t="shared" si="5"/>
        <v>182684.41</v>
      </c>
      <c r="G25" s="17">
        <f t="shared" si="5"/>
        <v>174891.14</v>
      </c>
      <c r="H25" s="17">
        <f t="shared" si="5"/>
        <v>138484.57999999999</v>
      </c>
      <c r="I25" s="17">
        <f t="shared" si="5"/>
        <v>123290.65</v>
      </c>
      <c r="J25" s="17">
        <f t="shared" si="5"/>
        <v>107647.65999999999</v>
      </c>
      <c r="K25" s="17">
        <f t="shared" si="5"/>
        <v>87251.93</v>
      </c>
      <c r="L25" s="17">
        <f t="shared" si="5"/>
        <v>73973.689999999988</v>
      </c>
      <c r="M25" s="17">
        <f t="shared" si="5"/>
        <v>54054.76999999999</v>
      </c>
      <c r="N25" s="17">
        <f t="shared" si="5"/>
        <v>40876.319999999992</v>
      </c>
      <c r="O25" s="17">
        <f t="shared" si="5"/>
        <v>28424.619999999992</v>
      </c>
      <c r="P25" s="17">
        <f t="shared" si="5"/>
        <v>15262.44999999999</v>
      </c>
      <c r="Q25" s="25">
        <f>SUM(Q11:Q20)</f>
        <v>15262.449999999986</v>
      </c>
    </row>
    <row r="26" spans="1:17" x14ac:dyDescent="0.35">
      <c r="Q26" s="1"/>
    </row>
    <row r="27" spans="1:17" s="4" customFormat="1" x14ac:dyDescent="0.35">
      <c r="A27" s="4" t="s">
        <v>36</v>
      </c>
      <c r="C27" s="17">
        <v>205669.12</v>
      </c>
      <c r="E27" s="4">
        <v>193218.34</v>
      </c>
      <c r="F27" s="4">
        <v>183273.45</v>
      </c>
      <c r="G27" s="4">
        <v>175480.19</v>
      </c>
      <c r="H27" s="4">
        <v>138193.59</v>
      </c>
      <c r="I27" s="4">
        <v>122999.66</v>
      </c>
      <c r="J27" s="4">
        <v>107356.67</v>
      </c>
      <c r="K27" s="4">
        <v>76960.94</v>
      </c>
      <c r="L27" s="4">
        <v>63682.7</v>
      </c>
      <c r="M27" s="4">
        <v>43763.78</v>
      </c>
      <c r="N27" s="4">
        <v>30585.33</v>
      </c>
      <c r="O27" s="4">
        <v>18133.63</v>
      </c>
      <c r="P27" s="4">
        <v>4971.46</v>
      </c>
      <c r="Q27" s="4">
        <v>4971.46</v>
      </c>
    </row>
    <row r="28" spans="1:17" x14ac:dyDescent="0.35">
      <c r="Q28" s="1"/>
    </row>
    <row r="29" spans="1:17" x14ac:dyDescent="0.35">
      <c r="B29" t="s">
        <v>37</v>
      </c>
      <c r="C29" s="10">
        <f>C25-C27</f>
        <v>-0.11999999999534339</v>
      </c>
      <c r="D29" s="10">
        <f t="shared" ref="D29:Q29" si="6">D25-D27</f>
        <v>0</v>
      </c>
      <c r="E29" s="10">
        <f t="shared" si="6"/>
        <v>-0.11999999999534339</v>
      </c>
      <c r="F29" s="22">
        <f t="shared" si="6"/>
        <v>-589.04000000000815</v>
      </c>
      <c r="G29" s="10">
        <f t="shared" si="6"/>
        <v>-589.04999999998836</v>
      </c>
      <c r="H29" s="10">
        <f t="shared" si="6"/>
        <v>290.98999999999069</v>
      </c>
      <c r="I29" s="10">
        <f t="shared" si="6"/>
        <v>290.98999999999069</v>
      </c>
      <c r="J29" s="10">
        <f t="shared" si="6"/>
        <v>290.98999999999069</v>
      </c>
      <c r="K29" s="24">
        <f t="shared" si="6"/>
        <v>10290.989999999991</v>
      </c>
      <c r="L29" s="10">
        <f t="shared" si="6"/>
        <v>10290.989999999991</v>
      </c>
      <c r="M29" s="10">
        <f t="shared" si="6"/>
        <v>10290.989999999991</v>
      </c>
      <c r="N29" s="10">
        <f t="shared" si="6"/>
        <v>10290.989999999991</v>
      </c>
      <c r="O29" s="10">
        <f t="shared" si="6"/>
        <v>10290.989999999991</v>
      </c>
      <c r="P29" s="10">
        <f t="shared" si="6"/>
        <v>10290.989999999991</v>
      </c>
      <c r="Q29" s="10">
        <f t="shared" si="6"/>
        <v>10290.989999999987</v>
      </c>
    </row>
    <row r="31" spans="1:17" x14ac:dyDescent="0.35">
      <c r="F31" s="26" t="s">
        <v>42</v>
      </c>
      <c r="G31" s="26"/>
      <c r="H31" s="26"/>
      <c r="I31" s="26"/>
      <c r="J31" s="26"/>
      <c r="K31" s="26"/>
      <c r="L31" s="26"/>
      <c r="M31" s="26"/>
    </row>
    <row r="32" spans="1:17" x14ac:dyDescent="0.35">
      <c r="F32" s="27" t="s">
        <v>41</v>
      </c>
      <c r="G32" s="27"/>
      <c r="H32" s="27"/>
      <c r="I32" s="27"/>
      <c r="J32" s="27"/>
      <c r="K32" s="27"/>
      <c r="L32" s="27"/>
      <c r="M32" s="27"/>
    </row>
    <row r="33" spans="6:13" x14ac:dyDescent="0.35">
      <c r="F33" s="28" t="s">
        <v>43</v>
      </c>
      <c r="G33" s="28"/>
      <c r="H33" s="28"/>
      <c r="I33" s="28"/>
      <c r="J33" s="28"/>
      <c r="K33" s="28"/>
      <c r="L33" s="28"/>
      <c r="M33" s="28"/>
    </row>
    <row r="35" spans="6:13" x14ac:dyDescent="0.35">
      <c r="F35" s="29" t="s">
        <v>44</v>
      </c>
      <c r="G35" s="29"/>
      <c r="H35" s="29"/>
      <c r="I35" s="29"/>
    </row>
  </sheetData>
  <mergeCells count="4">
    <mergeCell ref="F31:M31"/>
    <mergeCell ref="F32:M32"/>
    <mergeCell ref="F33:M33"/>
    <mergeCell ref="F35:I35"/>
  </mergeCells>
  <pageMargins left="0.7" right="0.7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Brewer</dc:creator>
  <cp:lastModifiedBy>Joy Spence</cp:lastModifiedBy>
  <cp:lastPrinted>2024-06-11T18:57:53Z</cp:lastPrinted>
  <dcterms:created xsi:type="dcterms:W3CDTF">2022-03-08T14:00:10Z</dcterms:created>
  <dcterms:modified xsi:type="dcterms:W3CDTF">2024-06-11T18:58:01Z</dcterms:modified>
</cp:coreProperties>
</file>