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c1\home$\tmcgraw\Desktop\"/>
    </mc:Choice>
  </mc:AlternateContent>
  <xr:revisionPtr revIDLastSave="0" documentId="8_{9DBA922F-3FB8-405C-8C08-FE962895038C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March" sheetId="1" r:id="rId1"/>
    <sheet name="April" sheetId="2" r:id="rId2"/>
    <sheet name="May" sheetId="3" r:id="rId3"/>
    <sheet name="June" sheetId="4" r:id="rId4"/>
    <sheet name="July" sheetId="5" r:id="rId5"/>
    <sheet name="August" sheetId="6" r:id="rId6"/>
    <sheet name="September" sheetId="7" r:id="rId7"/>
    <sheet name="October" sheetId="8" r:id="rId8"/>
    <sheet name="November" sheetId="9" r:id="rId9"/>
    <sheet name="December" sheetId="10" r:id="rId10"/>
    <sheet name="January" sheetId="11" r:id="rId11"/>
    <sheet name="February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2" l="1"/>
  <c r="O25" i="12" s="1"/>
  <c r="J11" i="12"/>
  <c r="H11" i="12"/>
  <c r="F11" i="12"/>
  <c r="K11" i="12" s="1"/>
  <c r="J8" i="12"/>
  <c r="F8" i="12"/>
  <c r="O12" i="11"/>
  <c r="O25" i="11" s="1"/>
  <c r="J11" i="11"/>
  <c r="H11" i="11"/>
  <c r="F11" i="11"/>
  <c r="K11" i="11" s="1"/>
  <c r="J8" i="11"/>
  <c r="F8" i="11"/>
  <c r="O12" i="10"/>
  <c r="O25" i="10" s="1"/>
  <c r="J11" i="10"/>
  <c r="H11" i="10"/>
  <c r="F11" i="10"/>
  <c r="L11" i="10" s="1"/>
  <c r="J8" i="10"/>
  <c r="F8" i="10"/>
  <c r="O12" i="9"/>
  <c r="O25" i="9" s="1"/>
  <c r="J11" i="9"/>
  <c r="H11" i="9"/>
  <c r="F11" i="9"/>
  <c r="K11" i="9" s="1"/>
  <c r="J8" i="9"/>
  <c r="F8" i="9"/>
  <c r="O12" i="8"/>
  <c r="O25" i="8" s="1"/>
  <c r="J11" i="8"/>
  <c r="H11" i="8"/>
  <c r="F11" i="8"/>
  <c r="K11" i="8" s="1"/>
  <c r="J8" i="8"/>
  <c r="F8" i="8"/>
  <c r="O12" i="7"/>
  <c r="O25" i="7" s="1"/>
  <c r="J11" i="7"/>
  <c r="H11" i="7"/>
  <c r="F11" i="7"/>
  <c r="G11" i="7" s="1"/>
  <c r="J8" i="7"/>
  <c r="F8" i="7"/>
  <c r="O12" i="6"/>
  <c r="O25" i="6" s="1"/>
  <c r="J11" i="6"/>
  <c r="H11" i="6"/>
  <c r="F11" i="6"/>
  <c r="G11" i="6" s="1"/>
  <c r="J8" i="6"/>
  <c r="F8" i="6"/>
  <c r="O12" i="5"/>
  <c r="O25" i="5" s="1"/>
  <c r="J11" i="5"/>
  <c r="H11" i="5"/>
  <c r="F11" i="5"/>
  <c r="K11" i="5" s="1"/>
  <c r="J8" i="5"/>
  <c r="F8" i="5"/>
  <c r="O12" i="4"/>
  <c r="O25" i="4" s="1"/>
  <c r="J11" i="4"/>
  <c r="H11" i="4"/>
  <c r="F11" i="4"/>
  <c r="K11" i="4" s="1"/>
  <c r="J8" i="4"/>
  <c r="F8" i="4"/>
  <c r="O12" i="3"/>
  <c r="O25" i="3" s="1"/>
  <c r="J11" i="3"/>
  <c r="H11" i="3"/>
  <c r="F11" i="3"/>
  <c r="K11" i="3" s="1"/>
  <c r="J8" i="3"/>
  <c r="F8" i="3"/>
  <c r="O12" i="2"/>
  <c r="O25" i="2" s="1"/>
  <c r="J11" i="2"/>
  <c r="H11" i="2"/>
  <c r="F11" i="2"/>
  <c r="L11" i="2" s="1"/>
  <c r="J8" i="2"/>
  <c r="F8" i="2"/>
  <c r="P22" i="1"/>
  <c r="N22" i="2" s="1"/>
  <c r="P22" i="2" s="1"/>
  <c r="N22" i="3" s="1"/>
  <c r="P22" i="3" s="1"/>
  <c r="N22" i="4" s="1"/>
  <c r="P22" i="4" s="1"/>
  <c r="N22" i="5" s="1"/>
  <c r="P22" i="5" s="1"/>
  <c r="N22" i="6" s="1"/>
  <c r="P22" i="6" s="1"/>
  <c r="N22" i="7" s="1"/>
  <c r="P22" i="7" s="1"/>
  <c r="N22" i="8" s="1"/>
  <c r="P22" i="8" s="1"/>
  <c r="N22" i="9" s="1"/>
  <c r="P22" i="9" s="1"/>
  <c r="N22" i="10" s="1"/>
  <c r="P22" i="10" s="1"/>
  <c r="N22" i="11" s="1"/>
  <c r="P22" i="11" s="1"/>
  <c r="N22" i="12" s="1"/>
  <c r="P22" i="12" s="1"/>
  <c r="P23" i="1"/>
  <c r="N23" i="2" s="1"/>
  <c r="P23" i="2" s="1"/>
  <c r="N23" i="3" s="1"/>
  <c r="P23" i="3" s="1"/>
  <c r="N23" i="4" s="1"/>
  <c r="P23" i="4" s="1"/>
  <c r="N23" i="5" s="1"/>
  <c r="P23" i="5" s="1"/>
  <c r="N23" i="6" s="1"/>
  <c r="P23" i="6" s="1"/>
  <c r="N23" i="7" s="1"/>
  <c r="P23" i="7" s="1"/>
  <c r="N23" i="8" s="1"/>
  <c r="P23" i="8" s="1"/>
  <c r="N23" i="9" s="1"/>
  <c r="P23" i="9" s="1"/>
  <c r="N23" i="10" s="1"/>
  <c r="P23" i="10" s="1"/>
  <c r="N23" i="11" s="1"/>
  <c r="P23" i="11" s="1"/>
  <c r="N23" i="12" s="1"/>
  <c r="P23" i="12" s="1"/>
  <c r="P24" i="1"/>
  <c r="N24" i="2" s="1"/>
  <c r="P24" i="2" s="1"/>
  <c r="N24" i="3" s="1"/>
  <c r="P24" i="3" s="1"/>
  <c r="N24" i="4" s="1"/>
  <c r="P24" i="4" s="1"/>
  <c r="N24" i="5" s="1"/>
  <c r="P24" i="5" s="1"/>
  <c r="N24" i="6" s="1"/>
  <c r="P24" i="6" s="1"/>
  <c r="N24" i="7" s="1"/>
  <c r="P24" i="7" s="1"/>
  <c r="N24" i="8" s="1"/>
  <c r="P24" i="8" s="1"/>
  <c r="N24" i="9" s="1"/>
  <c r="P24" i="9" s="1"/>
  <c r="N24" i="10" s="1"/>
  <c r="P24" i="10" s="1"/>
  <c r="N24" i="11" s="1"/>
  <c r="P24" i="11" s="1"/>
  <c r="N24" i="12" s="1"/>
  <c r="P24" i="12" s="1"/>
  <c r="P21" i="1"/>
  <c r="N21" i="2" s="1"/>
  <c r="P21" i="2" s="1"/>
  <c r="N21" i="3" s="1"/>
  <c r="P21" i="3" s="1"/>
  <c r="N21" i="4" s="1"/>
  <c r="P21" i="4" s="1"/>
  <c r="N21" i="5" s="1"/>
  <c r="P21" i="5" s="1"/>
  <c r="N21" i="6" s="1"/>
  <c r="P21" i="6" s="1"/>
  <c r="N21" i="7" s="1"/>
  <c r="P21" i="7" s="1"/>
  <c r="N21" i="8" s="1"/>
  <c r="P21" i="8" s="1"/>
  <c r="N21" i="9" s="1"/>
  <c r="P21" i="9" s="1"/>
  <c r="N21" i="10" s="1"/>
  <c r="P21" i="10" s="1"/>
  <c r="N21" i="11" s="1"/>
  <c r="P21" i="11" s="1"/>
  <c r="N21" i="12" s="1"/>
  <c r="P21" i="12" s="1"/>
  <c r="P15" i="1"/>
  <c r="N15" i="2" s="1"/>
  <c r="P15" i="2" s="1"/>
  <c r="N15" i="3" s="1"/>
  <c r="P15" i="3" s="1"/>
  <c r="N15" i="4" s="1"/>
  <c r="P15" i="4" s="1"/>
  <c r="N15" i="5" s="1"/>
  <c r="P15" i="5" s="1"/>
  <c r="N15" i="6" s="1"/>
  <c r="P15" i="6" s="1"/>
  <c r="N15" i="7" s="1"/>
  <c r="P15" i="7" s="1"/>
  <c r="N15" i="8" s="1"/>
  <c r="P15" i="8" s="1"/>
  <c r="N15" i="9" s="1"/>
  <c r="P15" i="9" s="1"/>
  <c r="N15" i="10" s="1"/>
  <c r="P15" i="10" s="1"/>
  <c r="N15" i="11" s="1"/>
  <c r="P15" i="11" s="1"/>
  <c r="N15" i="12" s="1"/>
  <c r="P15" i="12" s="1"/>
  <c r="O12" i="1"/>
  <c r="O25" i="1" s="1"/>
  <c r="P17" i="1" l="1"/>
  <c r="N17" i="2" s="1"/>
  <c r="P17" i="2" s="1"/>
  <c r="N17" i="3" s="1"/>
  <c r="P17" i="3" s="1"/>
  <c r="N17" i="4" s="1"/>
  <c r="P17" i="4" s="1"/>
  <c r="N17" i="5" s="1"/>
  <c r="P17" i="5" s="1"/>
  <c r="N17" i="6" s="1"/>
  <c r="P17" i="6" s="1"/>
  <c r="N17" i="7" s="1"/>
  <c r="P17" i="7" s="1"/>
  <c r="N17" i="8" s="1"/>
  <c r="P17" i="8" s="1"/>
  <c r="N17" i="9" s="1"/>
  <c r="P17" i="9" s="1"/>
  <c r="N17" i="10" s="1"/>
  <c r="P17" i="10" s="1"/>
  <c r="N17" i="11" s="1"/>
  <c r="P17" i="11" s="1"/>
  <c r="N17" i="12" s="1"/>
  <c r="P17" i="12" s="1"/>
  <c r="P18" i="1"/>
  <c r="N18" i="2" s="1"/>
  <c r="P18" i="2" s="1"/>
  <c r="N18" i="3" s="1"/>
  <c r="P18" i="3" s="1"/>
  <c r="N18" i="4" s="1"/>
  <c r="P18" i="4" s="1"/>
  <c r="N18" i="5" s="1"/>
  <c r="P18" i="5" s="1"/>
  <c r="N18" i="6" s="1"/>
  <c r="P18" i="6" s="1"/>
  <c r="N18" i="7" s="1"/>
  <c r="P18" i="7" s="1"/>
  <c r="N18" i="8" s="1"/>
  <c r="P18" i="8" s="1"/>
  <c r="N18" i="9" s="1"/>
  <c r="P18" i="9" s="1"/>
  <c r="N18" i="10" s="1"/>
  <c r="P18" i="10" s="1"/>
  <c r="N18" i="11" s="1"/>
  <c r="P18" i="11" s="1"/>
  <c r="N18" i="12" s="1"/>
  <c r="P18" i="12" s="1"/>
  <c r="P16" i="1"/>
  <c r="N16" i="2" s="1"/>
  <c r="P16" i="2" s="1"/>
  <c r="N16" i="3" s="1"/>
  <c r="P16" i="3" s="1"/>
  <c r="N16" i="4" s="1"/>
  <c r="P16" i="4" s="1"/>
  <c r="N16" i="5" s="1"/>
  <c r="P16" i="5" s="1"/>
  <c r="N16" i="6" s="1"/>
  <c r="P16" i="6" s="1"/>
  <c r="N16" i="7" s="1"/>
  <c r="P16" i="7" s="1"/>
  <c r="N16" i="8" s="1"/>
  <c r="P16" i="8" s="1"/>
  <c r="N16" i="9" s="1"/>
  <c r="P16" i="9" s="1"/>
  <c r="N16" i="10" s="1"/>
  <c r="P16" i="10" s="1"/>
  <c r="N16" i="11" s="1"/>
  <c r="P16" i="11" s="1"/>
  <c r="N16" i="12" s="1"/>
  <c r="P16" i="12" s="1"/>
  <c r="M8" i="9"/>
  <c r="M8" i="11"/>
  <c r="G11" i="12"/>
  <c r="G11" i="5"/>
  <c r="L11" i="5"/>
  <c r="M8" i="2"/>
  <c r="M8" i="6"/>
  <c r="L11" i="9"/>
  <c r="L11" i="7"/>
  <c r="K11" i="2"/>
  <c r="L11" i="8"/>
  <c r="L11" i="3"/>
  <c r="L11" i="4"/>
  <c r="M8" i="7"/>
  <c r="M8" i="8"/>
  <c r="M8" i="10"/>
  <c r="M8" i="3"/>
  <c r="M8" i="4"/>
  <c r="M8" i="5"/>
  <c r="G11" i="8"/>
  <c r="G11" i="9"/>
  <c r="G11" i="10"/>
  <c r="G11" i="2"/>
  <c r="L11" i="11"/>
  <c r="L11" i="12"/>
  <c r="G11" i="3"/>
  <c r="G11" i="4"/>
  <c r="K11" i="7"/>
  <c r="K11" i="10"/>
  <c r="M8" i="12"/>
  <c r="G11" i="11"/>
  <c r="K11" i="6"/>
  <c r="L11" i="6"/>
  <c r="F8" i="1"/>
  <c r="J8" i="1"/>
  <c r="F11" i="1"/>
  <c r="K11" i="1" s="1"/>
  <c r="H11" i="1"/>
  <c r="J11" i="1"/>
  <c r="M11" i="8" l="1"/>
  <c r="M11" i="12"/>
  <c r="M11" i="5"/>
  <c r="M11" i="10"/>
  <c r="M11" i="9"/>
  <c r="M11" i="4"/>
  <c r="M11" i="7"/>
  <c r="M11" i="6"/>
  <c r="M11" i="3"/>
  <c r="M11" i="2"/>
  <c r="M11" i="11"/>
  <c r="G11" i="1"/>
  <c r="L11" i="1"/>
  <c r="M8" i="1"/>
  <c r="P8" i="1" l="1"/>
  <c r="N8" i="2" s="1"/>
  <c r="P8" i="2" s="1"/>
  <c r="N8" i="3" s="1"/>
  <c r="P8" i="3" s="1"/>
  <c r="N8" i="4" s="1"/>
  <c r="P8" i="4" s="1"/>
  <c r="N8" i="5" s="1"/>
  <c r="P8" i="5" s="1"/>
  <c r="N8" i="6" s="1"/>
  <c r="P8" i="6" s="1"/>
  <c r="N8" i="7" s="1"/>
  <c r="P8" i="7" s="1"/>
  <c r="N8" i="8" s="1"/>
  <c r="P8" i="8" s="1"/>
  <c r="N8" i="9" s="1"/>
  <c r="P8" i="9" s="1"/>
  <c r="N8" i="10" s="1"/>
  <c r="P8" i="10" s="1"/>
  <c r="N8" i="11" s="1"/>
  <c r="P8" i="11" s="1"/>
  <c r="N8" i="12" s="1"/>
  <c r="P8" i="12" s="1"/>
  <c r="M11" i="1"/>
  <c r="P11" i="1" l="1"/>
  <c r="N11" i="2" s="1"/>
  <c r="P11" i="2" s="1"/>
  <c r="N11" i="3" s="1"/>
  <c r="M12" i="1"/>
  <c r="P11" i="3" l="1"/>
  <c r="N11" i="4" s="1"/>
  <c r="M25" i="1"/>
  <c r="P12" i="1"/>
  <c r="N12" i="2" s="1"/>
  <c r="P12" i="2" s="1"/>
  <c r="P11" i="4" l="1"/>
  <c r="N11" i="5" s="1"/>
  <c r="P25" i="1"/>
  <c r="P11" i="5" l="1"/>
  <c r="N11" i="6" s="1"/>
  <c r="M25" i="2"/>
  <c r="N12" i="3"/>
  <c r="P12" i="3" s="1"/>
  <c r="N12" i="4" s="1"/>
  <c r="P12" i="4" s="1"/>
  <c r="N12" i="5" s="1"/>
  <c r="P12" i="5" s="1"/>
  <c r="N12" i="6" s="1"/>
  <c r="P12" i="6" s="1"/>
  <c r="N12" i="7" s="1"/>
  <c r="P12" i="7" s="1"/>
  <c r="N12" i="8" s="1"/>
  <c r="P12" i="8" s="1"/>
  <c r="N12" i="9" s="1"/>
  <c r="P12" i="9" s="1"/>
  <c r="N12" i="10" s="1"/>
  <c r="P12" i="10" s="1"/>
  <c r="N12" i="11" s="1"/>
  <c r="P12" i="11" s="1"/>
  <c r="N12" i="12" s="1"/>
  <c r="P12" i="12" s="1"/>
  <c r="P11" i="6" l="1"/>
  <c r="N11" i="7" s="1"/>
  <c r="P25" i="2"/>
  <c r="P11" i="7" l="1"/>
  <c r="N11" i="8" s="1"/>
  <c r="M25" i="3"/>
  <c r="P11" i="8" l="1"/>
  <c r="N11" i="9" s="1"/>
  <c r="P25" i="3"/>
  <c r="P11" i="9" l="1"/>
  <c r="N11" i="10" s="1"/>
  <c r="M25" i="4"/>
  <c r="P11" i="10" l="1"/>
  <c r="N11" i="11" s="1"/>
  <c r="P25" i="4"/>
  <c r="P11" i="11" l="1"/>
  <c r="N11" i="12" s="1"/>
  <c r="P11" i="12" s="1"/>
  <c r="M25" i="5"/>
  <c r="P25" i="5" l="1"/>
  <c r="M25" i="6" l="1"/>
  <c r="P25" i="6" l="1"/>
  <c r="M25" i="7" l="1"/>
  <c r="P25" i="7" l="1"/>
  <c r="M25" i="8" l="1"/>
  <c r="P25" i="8" l="1"/>
  <c r="M25" i="9" l="1"/>
  <c r="P25" i="9" l="1"/>
  <c r="M25" i="10" l="1"/>
  <c r="P25" i="10" l="1"/>
  <c r="M25" i="11" l="1"/>
  <c r="P25" i="11" l="1"/>
  <c r="M25" i="12" l="1"/>
  <c r="P25" i="12"/>
</calcChain>
</file>

<file path=xl/sharedStrings.xml><?xml version="1.0" encoding="utf-8"?>
<sst xmlns="http://schemas.openxmlformats.org/spreadsheetml/2006/main" count="599" uniqueCount="60">
  <si>
    <t>Cellbrite</t>
  </si>
  <si>
    <t>Covert Track</t>
  </si>
  <si>
    <t>Casper Connections</t>
  </si>
  <si>
    <t>GrayKey</t>
  </si>
  <si>
    <t>2023 Requested Total</t>
  </si>
  <si>
    <t>Unemployment</t>
  </si>
  <si>
    <t>Medicare</t>
  </si>
  <si>
    <t>Total Salary</t>
  </si>
  <si>
    <t>Anaya, Jjesus</t>
  </si>
  <si>
    <t xml:space="preserve">Base Salary  </t>
  </si>
  <si>
    <t>Certificate Pay</t>
  </si>
  <si>
    <t xml:space="preserve">Incentive Pay </t>
  </si>
  <si>
    <t>LOPFI Retirement</t>
  </si>
  <si>
    <t>M &amp; D Insurance</t>
  </si>
  <si>
    <t>Life Insurance</t>
  </si>
  <si>
    <t>Workers Comp</t>
  </si>
  <si>
    <t>Total Salary With Benefits</t>
  </si>
  <si>
    <t>Monthly Expenditures</t>
  </si>
  <si>
    <t>Montgomery, Carrie</t>
  </si>
  <si>
    <t xml:space="preserve">Uniform Allowance </t>
  </si>
  <si>
    <t>NA</t>
  </si>
  <si>
    <t>APERS Retirement</t>
  </si>
  <si>
    <t>Team Members Salary and Benefits</t>
  </si>
  <si>
    <t>Employee Name</t>
  </si>
  <si>
    <t xml:space="preserve">Investigative Equipment Renewals 2023 </t>
  </si>
  <si>
    <t>2023 Opioid Response Team March Budget</t>
  </si>
  <si>
    <t>2023 Opioid Response Team May Budget</t>
  </si>
  <si>
    <t>2023 Opioid Response Team June Budget</t>
  </si>
  <si>
    <t>2023 Opioid Response Team July Budget</t>
  </si>
  <si>
    <t>2023 Opioid Response Team September Budget</t>
  </si>
  <si>
    <t>2023 Opioid Response Team December Budget</t>
  </si>
  <si>
    <t>2023 Opioid Response Team January Budget</t>
  </si>
  <si>
    <t>2023 Opioid Response Team February Budget</t>
  </si>
  <si>
    <t>Anticpated Expenditures for Next Month Below</t>
  </si>
  <si>
    <t>2023 Opioid Response Team August Budget</t>
  </si>
  <si>
    <t>2023 Opioid Response Team October Budget</t>
  </si>
  <si>
    <t>2023 Opioid Response Team November Budget</t>
  </si>
  <si>
    <t>2023 Opioid Response Team April Budget</t>
  </si>
  <si>
    <t xml:space="preserve">General Office Supplies </t>
  </si>
  <si>
    <t>Education Material</t>
  </si>
  <si>
    <t xml:space="preserve">Travel/Training </t>
  </si>
  <si>
    <t>NIK Test Kits</t>
  </si>
  <si>
    <t>General Expenditures</t>
  </si>
  <si>
    <t>Travel/Training</t>
  </si>
  <si>
    <t xml:space="preserve">General Office Supplies   </t>
  </si>
  <si>
    <t>Balance Previous Month</t>
  </si>
  <si>
    <t>Salary Balance</t>
  </si>
  <si>
    <t>Current Balance</t>
  </si>
  <si>
    <t>Business Cards, brochures, phone charger</t>
  </si>
  <si>
    <t xml:space="preserve">Sean Willits </t>
  </si>
  <si>
    <t>Phone Charger</t>
  </si>
  <si>
    <t>Webcam, Brochures, Business Cards, Shirts, Narcan, Graykey Renewal</t>
  </si>
  <si>
    <t xml:space="preserve">Tri-Fold Brochures </t>
  </si>
  <si>
    <t xml:space="preserve">Business Cards, Webcam, Shirts </t>
  </si>
  <si>
    <t>Education Material, Narcan, Graykey, Casper Connections, Office Supplies</t>
  </si>
  <si>
    <t>TRI-FOLD BROCHURES</t>
  </si>
  <si>
    <t>12 MONTH TERM</t>
  </si>
  <si>
    <t>Cellbrite, Business Cards, GreyKey, Covert Track</t>
  </si>
  <si>
    <t>COPIES, PETTUS,</t>
  </si>
  <si>
    <t>Covert Track, Greykey, Cellebrite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</si>
</sst>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9">
    <xf numFmtId="0" fontId="0" fillId="0" borderId="0" xfId="0"/>
    <xf numFmtId="4" fontId="4" fillId="2" borderId="0" xfId="0" applyNumberFormat="1" applyFont="1" applyFill="1" applyBorder="1" applyAlignment="1" applyProtection="1">
      <alignment horizontal="center" vertical="center"/>
    </xf>
    <xf numFmtId="4" fontId="4" fillId="2" borderId="0" xfId="0" applyNumberFormat="1" applyFont="1" applyFill="1" applyAlignment="1" applyProtection="1">
      <alignment horizontal="center" vertical="center"/>
    </xf>
    <xf numFmtId="4" fontId="4" fillId="4" borderId="0" xfId="0" applyNumberFormat="1" applyFont="1" applyFill="1" applyAlignment="1" applyProtection="1">
      <alignment horizontal="center" vertical="center"/>
    </xf>
    <xf numFmtId="4" fontId="4" fillId="2" borderId="0" xfId="0" applyNumberFormat="1" applyFont="1" applyFill="1" applyBorder="1" applyAlignment="1" applyProtection="1">
      <alignment horizontal="center" vertical="center"/>
      <protection locked="0"/>
    </xf>
    <xf numFmtId="4" fontId="4" fillId="4" borderId="0" xfId="0" applyNumberFormat="1" applyFont="1" applyFill="1" applyBorder="1" applyAlignment="1" applyProtection="1">
      <alignment horizontal="center" vertical="center"/>
      <protection locked="0"/>
    </xf>
    <xf numFmtId="4" fontId="4" fillId="2" borderId="0" xfId="0" applyNumberFormat="1" applyFont="1" applyFill="1" applyAlignment="1" applyProtection="1">
      <alignment horizontal="center" vertical="center"/>
      <protection locked="0"/>
    </xf>
    <xf numFmtId="4" fontId="4" fillId="4" borderId="0" xfId="0" applyNumberFormat="1" applyFont="1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left" vertical="center"/>
    </xf>
    <xf numFmtId="0" fontId="1" fillId="4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3" fontId="3" fillId="0" borderId="0" xfId="0" applyNumberFormat="1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4" fontId="0" fillId="4" borderId="0" xfId="0" applyNumberFormat="1" applyFill="1" applyAlignment="1" applyProtection="1">
      <alignment horizontal="center" vertical="center"/>
    </xf>
    <xf numFmtId="4" fontId="3" fillId="2" borderId="0" xfId="1" applyNumberFormat="1" applyFont="1" applyFill="1" applyAlignment="1" applyProtection="1">
      <alignment horizontal="center" vertical="center"/>
    </xf>
    <xf numFmtId="4" fontId="4" fillId="4" borderId="0" xfId="0" applyNumberFormat="1" applyFont="1" applyFill="1" applyBorder="1" applyAlignment="1" applyProtection="1">
      <alignment horizontal="center" vertical="center" wrapText="1"/>
    </xf>
    <xf numFmtId="4" fontId="3" fillId="4" borderId="0" xfId="0" applyNumberFormat="1" applyFont="1" applyFill="1" applyAlignment="1" applyProtection="1">
      <alignment horizontal="center" vertical="center"/>
    </xf>
    <xf numFmtId="4" fontId="0" fillId="4" borderId="0" xfId="0" applyNumberForma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 applyProtection="1">
      <alignment horizontal="center" vertical="center"/>
      <protection locked="0"/>
    </xf>
    <xf numFmtId="4" fontId="0" fillId="4" borderId="0" xfId="0" applyNumberFormat="1" applyFill="1" applyAlignment="1" applyProtection="1">
      <alignment horizontal="left" vertical="center"/>
    </xf>
    <xf numFmtId="4" fontId="1" fillId="4" borderId="0" xfId="0" applyNumberFormat="1" applyFont="1" applyFill="1" applyAlignment="1" applyProtection="1">
      <alignment horizontal="left" vertical="center"/>
    </xf>
    <xf numFmtId="4" fontId="1" fillId="4" borderId="0" xfId="0" applyNumberFormat="1" applyFont="1" applyFill="1" applyAlignment="1" applyProtection="1">
      <alignment horizontal="center" vertical="center"/>
    </xf>
    <xf numFmtId="4" fontId="3" fillId="2" borderId="0" xfId="1" applyNumberFormat="1" applyFont="1" applyFill="1" applyAlignment="1" applyProtection="1">
      <alignment horizontal="left" vertical="center"/>
      <protection locked="0"/>
    </xf>
    <xf numFmtId="4" fontId="3" fillId="2" borderId="0" xfId="1" applyNumberFormat="1" applyFont="1" applyFill="1" applyAlignment="1" applyProtection="1">
      <alignment horizontal="center" vertical="center"/>
      <protection locked="0"/>
    </xf>
    <xf numFmtId="4" fontId="4" fillId="4" borderId="0" xfId="0" applyNumberFormat="1" applyFont="1" applyFill="1" applyAlignment="1" applyProtection="1">
      <alignment horizontal="center" vertical="center" wrapText="1"/>
    </xf>
    <xf numFmtId="4" fontId="4" fillId="2" borderId="0" xfId="0" applyNumberFormat="1" applyFont="1" applyFill="1" applyAlignment="1" applyProtection="1">
      <alignment horizontal="left" vertical="center"/>
      <protection locked="0"/>
    </xf>
    <xf numFmtId="4" fontId="0" fillId="2" borderId="0" xfId="0" applyNumberFormat="1" applyFill="1" applyAlignment="1" applyProtection="1">
      <alignment horizontal="center" vertical="center"/>
      <protection locked="0"/>
    </xf>
    <xf numFmtId="4" fontId="1" fillId="2" borderId="0" xfId="0" applyNumberFormat="1" applyFont="1" applyFill="1" applyAlignment="1" applyProtection="1">
      <alignment horizontal="left" vertical="center"/>
      <protection locked="0"/>
    </xf>
    <xf numFmtId="4" fontId="1" fillId="2" borderId="0" xfId="0" applyNumberFormat="1" applyFont="1" applyFill="1" applyAlignment="1" applyProtection="1">
      <alignment horizontal="center" vertical="center"/>
      <protection locked="0"/>
    </xf>
    <xf numFmtId="4" fontId="0" fillId="0" borderId="0" xfId="0" applyNumberFormat="1" applyAlignment="1">
      <alignment horizontal="left" vertical="center" wrapText="1"/>
    </xf>
    <xf numFmtId="4" fontId="0" fillId="0" borderId="0" xfId="0" applyNumberFormat="1" applyAlignment="1" applyProtection="1">
      <alignment horizontal="left" vertical="center"/>
      <protection locked="0"/>
    </xf>
    <xf numFmtId="4" fontId="4" fillId="4" borderId="0" xfId="0" applyNumberFormat="1" applyFont="1" applyFill="1" applyBorder="1" applyAlignment="1" applyProtection="1">
      <alignment horizontal="center" vertical="center" wrapText="1"/>
    </xf>
    <xf numFmtId="4" fontId="0" fillId="4" borderId="1" xfId="0" applyNumberFormat="1" applyFill="1" applyBorder="1" applyAlignment="1" applyProtection="1">
      <alignment horizontal="center" vertical="center" wrapText="1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" fontId="3" fillId="2" borderId="0" xfId="0" applyNumberFormat="1" applyFont="1" applyFill="1" applyAlignment="1" applyProtection="1">
      <alignment horizontal="left" vertical="center" wrapText="1"/>
      <protection locked="0"/>
    </xf>
    <xf numFmtId="4" fontId="3" fillId="2" borderId="0" xfId="0" applyNumberFormat="1" applyFont="1" applyFill="1" applyAlignment="1" applyProtection="1">
      <alignment horizontal="left" vertical="center"/>
      <protection locked="0"/>
    </xf>
    <xf numFmtId="4" fontId="3" fillId="0" borderId="0" xfId="0" applyNumberFormat="1" applyFont="1" applyAlignment="1" applyProtection="1">
      <alignment horizontal="left" vertical="center"/>
      <protection locked="0"/>
    </xf>
    <xf numFmtId="4" fontId="3" fillId="2" borderId="0" xfId="0" applyNumberFormat="1" applyFont="1" applyFill="1" applyAlignment="1" applyProtection="1">
      <alignment vertical="center" wrapText="1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0" fontId="1" fillId="5" borderId="0" xfId="0" applyFont="1" applyFill="1" applyAlignment="1" applyProtection="1">
      <alignment horizontal="center" vertical="center"/>
      <protection locked="0"/>
    </xf>
    <xf numFmtId="0" fontId="0" fillId="5" borderId="0" xfId="0" applyFill="1" applyAlignment="1">
      <alignment horizontal="center" vertical="center"/>
    </xf>
    <xf numFmtId="0" fontId="0" fillId="5" borderId="0" xfId="0" applyFill="1" applyAlignment="1" applyProtection="1">
      <alignment horizontal="center" vertical="center"/>
      <protection locked="0"/>
    </xf>
    <xf numFmtId="4" fontId="0" fillId="4" borderId="0" xfId="0" applyNumberFormat="1" applyFill="1" applyBorder="1" applyAlignment="1" applyProtection="1">
      <alignment horizontal="center" vertical="center" wrapText="1"/>
    </xf>
    <xf numFmtId="0" fontId="1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>
      <alignment horizontal="center" vertical="center"/>
    </xf>
    <xf numFmtId="4" fontId="1" fillId="4" borderId="1" xfId="0" applyNumberFormat="1" applyFont="1" applyFill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4" borderId="0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horizontal="left" vertical="center"/>
    </xf>
    <xf numFmtId="4" fontId="4" fillId="4" borderId="0" xfId="0" applyNumberFormat="1" applyFont="1" applyFill="1" applyBorder="1" applyAlignment="1" applyProtection="1">
      <alignment horizontal="left" vertical="center" wrapText="1"/>
    </xf>
    <xf numFmtId="4" fontId="0" fillId="4" borderId="1" xfId="0" applyNumberFormat="1" applyFill="1" applyBorder="1" applyAlignment="1" applyProtection="1">
      <alignment horizontal="left" vertical="center" wrapText="1"/>
    </xf>
    <xf numFmtId="4" fontId="1" fillId="4" borderId="0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left" vertical="center" wrapText="1"/>
    </xf>
    <xf numFmtId="0" fontId="0" fillId="4" borderId="0" xfId="0" applyFill="1" applyBorder="1" applyAlignment="1" applyProtection="1">
      <alignment horizontal="left" vertical="center" wrapText="1"/>
    </xf>
    <xf numFmtId="4" fontId="0" fillId="4" borderId="0" xfId="0" applyNumberFormat="1" applyFill="1" applyBorder="1" applyAlignment="1" applyProtection="1">
      <alignment horizontal="left" vertical="center" wrapText="1"/>
    </xf>
    <xf numFmtId="0" fontId="0" fillId="5" borderId="0" xfId="0" applyFill="1" applyAlignment="1">
      <alignment horizontal="center" vertical="center" wrapText="1"/>
    </xf>
    <xf numFmtId="0" fontId="5" fillId="5" borderId="0" xfId="0" applyFont="1" applyFill="1" applyAlignment="1" applyProtection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5" borderId="0" xfId="0" applyFont="1" applyFill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workbookViewId="0">
      <selection activeCell="A11" sqref="A11"/>
    </sheetView>
  </sheetViews>
  <sheetFormatPr defaultRowHeight="15" x14ac:dyDescent="0.25"/>
  <cols>
    <col min="1" max="1" width="19.7109375" style="15" customWidth="1"/>
    <col min="2" max="2" width="9.140625" style="41"/>
    <col min="3" max="12" width="9.140625" style="29"/>
    <col min="13" max="13" width="11.85546875" style="29" bestFit="1" customWidth="1"/>
    <col min="14" max="16" width="14.7109375" style="29" customWidth="1"/>
    <col min="17" max="16384" width="9.140625" style="16"/>
  </cols>
  <sheetData>
    <row r="1" spans="1:17" x14ac:dyDescent="0.25">
      <c r="A1" s="62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x14ac:dyDescent="0.25">
      <c r="A2" s="8"/>
      <c r="B2" s="30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x14ac:dyDescent="0.25">
      <c r="A3" s="9"/>
      <c r="B3" s="31"/>
      <c r="C3" s="32"/>
      <c r="D3" s="3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7" x14ac:dyDescent="0.25">
      <c r="A4" s="8"/>
      <c r="B4" s="3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7" ht="15" customHeight="1" x14ac:dyDescent="0.25">
      <c r="A5" s="57" t="s">
        <v>22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7" ht="15" customHeight="1" x14ac:dyDescent="0.25">
      <c r="A6" s="66" t="s">
        <v>23</v>
      </c>
      <c r="B6" s="68" t="s">
        <v>9</v>
      </c>
      <c r="C6" s="42" t="s">
        <v>10</v>
      </c>
      <c r="D6" s="42" t="s">
        <v>11</v>
      </c>
      <c r="E6" s="42" t="s">
        <v>19</v>
      </c>
      <c r="F6" s="42" t="s">
        <v>7</v>
      </c>
      <c r="G6" s="42" t="s">
        <v>6</v>
      </c>
      <c r="H6" s="42" t="s">
        <v>12</v>
      </c>
      <c r="I6" s="42" t="s">
        <v>13</v>
      </c>
      <c r="J6" s="42" t="s">
        <v>14</v>
      </c>
      <c r="K6" s="42" t="s">
        <v>5</v>
      </c>
      <c r="L6" s="42" t="s">
        <v>15</v>
      </c>
      <c r="M6" s="42" t="s">
        <v>16</v>
      </c>
      <c r="N6" s="42" t="s">
        <v>45</v>
      </c>
      <c r="O6" s="42" t="s">
        <v>17</v>
      </c>
      <c r="P6" s="42" t="s">
        <v>47</v>
      </c>
    </row>
    <row r="7" spans="1:17" x14ac:dyDescent="0.25">
      <c r="A7" s="67"/>
      <c r="B7" s="69"/>
      <c r="C7" s="43"/>
      <c r="D7" s="43"/>
      <c r="E7" s="43"/>
      <c r="F7" s="43"/>
      <c r="G7" s="59"/>
      <c r="H7" s="43"/>
      <c r="I7" s="43"/>
      <c r="J7" s="43"/>
      <c r="K7" s="59"/>
      <c r="L7" s="43"/>
      <c r="M7" s="60"/>
      <c r="N7" s="64"/>
      <c r="O7" s="60"/>
      <c r="P7" s="60"/>
    </row>
    <row r="8" spans="1:17" x14ac:dyDescent="0.25">
      <c r="A8" s="10" t="s">
        <v>8</v>
      </c>
      <c r="B8" s="33">
        <v>60994</v>
      </c>
      <c r="C8" s="34">
        <v>1800</v>
      </c>
      <c r="D8" s="34">
        <v>1620</v>
      </c>
      <c r="E8" s="34">
        <v>1200</v>
      </c>
      <c r="F8" s="23">
        <f>SUM(B8:E8)</f>
        <v>65614</v>
      </c>
      <c r="G8" s="34">
        <v>953.4</v>
      </c>
      <c r="H8" s="34">
        <v>15845.16</v>
      </c>
      <c r="I8" s="34">
        <v>8291.5</v>
      </c>
      <c r="J8" s="23">
        <f>B8/1000*0.12*16</f>
        <v>117.10848</v>
      </c>
      <c r="K8" s="34">
        <v>309.43</v>
      </c>
      <c r="L8" s="34">
        <v>927.1</v>
      </c>
      <c r="M8" s="23">
        <f>SUM(F8:L8)</f>
        <v>92057.698479999992</v>
      </c>
      <c r="N8" s="23">
        <v>92057.7</v>
      </c>
      <c r="O8" s="4">
        <v>7798.1</v>
      </c>
      <c r="P8" s="1">
        <f>M8-O8</f>
        <v>84259.598479999986</v>
      </c>
      <c r="Q8" s="17"/>
    </row>
    <row r="9" spans="1:17" ht="15" customHeight="1" x14ac:dyDescent="0.25">
      <c r="A9" s="71" t="s">
        <v>23</v>
      </c>
      <c r="B9" s="68" t="s">
        <v>9</v>
      </c>
      <c r="C9" s="42" t="s">
        <v>10</v>
      </c>
      <c r="D9" s="42" t="s">
        <v>11</v>
      </c>
      <c r="E9" s="42" t="s">
        <v>19</v>
      </c>
      <c r="F9" s="42" t="s">
        <v>7</v>
      </c>
      <c r="G9" s="42" t="s">
        <v>6</v>
      </c>
      <c r="H9" s="42" t="s">
        <v>21</v>
      </c>
      <c r="I9" s="42" t="s">
        <v>13</v>
      </c>
      <c r="J9" s="42" t="s">
        <v>14</v>
      </c>
      <c r="K9" s="42" t="s">
        <v>5</v>
      </c>
      <c r="L9" s="42" t="s">
        <v>15</v>
      </c>
      <c r="M9" s="42" t="s">
        <v>16</v>
      </c>
      <c r="N9" s="24"/>
      <c r="O9" s="5"/>
      <c r="P9" s="5"/>
      <c r="Q9" s="18"/>
    </row>
    <row r="10" spans="1:17" x14ac:dyDescent="0.25">
      <c r="A10" s="72"/>
      <c r="B10" s="73"/>
      <c r="C10" s="56"/>
      <c r="D10" s="56"/>
      <c r="E10" s="56"/>
      <c r="F10" s="56"/>
      <c r="G10" s="70"/>
      <c r="H10" s="56"/>
      <c r="I10" s="56"/>
      <c r="J10" s="56"/>
      <c r="K10" s="70"/>
      <c r="L10" s="56"/>
      <c r="M10" s="42"/>
      <c r="N10" s="24"/>
      <c r="O10" s="5"/>
      <c r="P10" s="5"/>
      <c r="Q10" s="18"/>
    </row>
    <row r="11" spans="1:17" x14ac:dyDescent="0.25">
      <c r="A11" s="10" t="s">
        <v>49</v>
      </c>
      <c r="B11" s="33">
        <v>40126.74</v>
      </c>
      <c r="C11" s="34" t="s">
        <v>20</v>
      </c>
      <c r="D11" s="34" t="s">
        <v>20</v>
      </c>
      <c r="E11" s="34" t="s">
        <v>20</v>
      </c>
      <c r="F11" s="23">
        <f>SUM(B11:E11)</f>
        <v>40126.74</v>
      </c>
      <c r="G11" s="23">
        <f>F11*0.0765</f>
        <v>3069.6956099999998</v>
      </c>
      <c r="H11" s="23">
        <f>SUM(B11:D11)*0.1532</f>
        <v>6147.4165679999996</v>
      </c>
      <c r="I11" s="34">
        <v>8291.5</v>
      </c>
      <c r="J11" s="23">
        <f>B11/1000*0.12*16</f>
        <v>77.043340799999996</v>
      </c>
      <c r="K11" s="23">
        <f>F11*0.004706</f>
        <v>188.83643843999999</v>
      </c>
      <c r="L11" s="23">
        <f>F11*0.0015</f>
        <v>60.190109999999997</v>
      </c>
      <c r="M11" s="23">
        <f>SUM(F11:L11)</f>
        <v>57961.422067240004</v>
      </c>
      <c r="N11" s="23">
        <v>57961.42</v>
      </c>
      <c r="O11" s="6">
        <v>4652.68</v>
      </c>
      <c r="P11" s="2">
        <f>M11-O11</f>
        <v>53308.742067240004</v>
      </c>
      <c r="Q11" s="19"/>
    </row>
    <row r="12" spans="1:17" x14ac:dyDescent="0.25">
      <c r="A12" s="61" t="s">
        <v>46</v>
      </c>
      <c r="B12" s="61"/>
      <c r="C12" s="61"/>
      <c r="D12" s="22"/>
      <c r="E12" s="22"/>
      <c r="F12" s="22"/>
      <c r="G12" s="22"/>
      <c r="H12" s="22"/>
      <c r="I12" s="22"/>
      <c r="J12" s="22"/>
      <c r="K12" s="22"/>
      <c r="L12" s="22"/>
      <c r="M12" s="25">
        <f>M8+M11</f>
        <v>150019.12054723999</v>
      </c>
      <c r="N12" s="25">
        <v>150019.12</v>
      </c>
      <c r="O12" s="3">
        <f>O8+O11</f>
        <v>12450.78</v>
      </c>
      <c r="P12" s="3">
        <f>M12-O12</f>
        <v>137568.34054723999</v>
      </c>
      <c r="Q12" s="18"/>
    </row>
    <row r="13" spans="1:17" x14ac:dyDescent="0.25">
      <c r="A13" s="8"/>
      <c r="B13" s="30"/>
      <c r="C13" s="22"/>
      <c r="D13" s="22"/>
      <c r="E13" s="22"/>
      <c r="F13" s="22"/>
      <c r="G13" s="22"/>
      <c r="H13" s="22"/>
      <c r="I13" s="22"/>
      <c r="J13" s="35"/>
      <c r="K13" s="35"/>
      <c r="L13" s="35"/>
      <c r="M13" s="26"/>
      <c r="N13" s="26"/>
      <c r="O13" s="7"/>
      <c r="P13" s="7"/>
      <c r="Q13" s="18"/>
    </row>
    <row r="14" spans="1:17" x14ac:dyDescent="0.25">
      <c r="A14" s="57" t="s">
        <v>42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18"/>
    </row>
    <row r="15" spans="1:17" s="20" customFormat="1" ht="12" x14ac:dyDescent="0.25">
      <c r="A15" s="11" t="s">
        <v>41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27">
        <v>10000</v>
      </c>
      <c r="N15" s="27">
        <v>10000</v>
      </c>
      <c r="O15" s="6"/>
      <c r="P15" s="2">
        <f>M15-O15</f>
        <v>10000</v>
      </c>
    </row>
    <row r="16" spans="1:17" s="20" customFormat="1" ht="12" x14ac:dyDescent="0.25">
      <c r="A16" s="11" t="s">
        <v>40</v>
      </c>
      <c r="B16" s="48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27">
        <v>5000</v>
      </c>
      <c r="N16" s="27">
        <v>5000</v>
      </c>
      <c r="O16" s="6"/>
      <c r="P16" s="2">
        <f>M16-O16</f>
        <v>5000</v>
      </c>
    </row>
    <row r="17" spans="1:19" s="20" customFormat="1" ht="12" x14ac:dyDescent="0.25">
      <c r="A17" s="11" t="s">
        <v>39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27">
        <v>3000</v>
      </c>
      <c r="N17" s="27">
        <v>3000</v>
      </c>
      <c r="O17" s="6"/>
      <c r="P17" s="2">
        <f>M17-O17</f>
        <v>3000</v>
      </c>
    </row>
    <row r="18" spans="1:19" s="20" customFormat="1" ht="12" x14ac:dyDescent="0.25">
      <c r="A18" s="11" t="s">
        <v>38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27">
        <v>5000</v>
      </c>
      <c r="N18" s="27">
        <v>5000</v>
      </c>
      <c r="O18" s="6"/>
      <c r="P18" s="2">
        <f>M18-O18</f>
        <v>5000</v>
      </c>
    </row>
    <row r="19" spans="1:19" x14ac:dyDescent="0.25">
      <c r="A19" s="53" t="s">
        <v>24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9" x14ac:dyDescent="0.25">
      <c r="A20" s="55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9" x14ac:dyDescent="0.25">
      <c r="A21" s="12" t="s">
        <v>0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27">
        <v>4900</v>
      </c>
      <c r="N21" s="27">
        <v>4900</v>
      </c>
      <c r="O21" s="6"/>
      <c r="P21" s="2">
        <f>M21-O21</f>
        <v>4900</v>
      </c>
    </row>
    <row r="22" spans="1:19" x14ac:dyDescent="0.25">
      <c r="A22" s="12" t="s">
        <v>1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27">
        <v>3500</v>
      </c>
      <c r="N22" s="27">
        <v>3500</v>
      </c>
      <c r="O22" s="6"/>
      <c r="P22" s="2">
        <f t="shared" ref="P22:P24" si="0">M22-O22</f>
        <v>3500</v>
      </c>
    </row>
    <row r="23" spans="1:19" x14ac:dyDescent="0.25">
      <c r="A23" s="12" t="s">
        <v>2</v>
      </c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7">
        <v>3250</v>
      </c>
      <c r="N23" s="27">
        <v>3250</v>
      </c>
      <c r="O23" s="6"/>
      <c r="P23" s="2">
        <f t="shared" si="0"/>
        <v>3250</v>
      </c>
    </row>
    <row r="24" spans="1:19" x14ac:dyDescent="0.25">
      <c r="A24" s="12" t="s">
        <v>3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27">
        <v>21000</v>
      </c>
      <c r="N24" s="27">
        <v>21000</v>
      </c>
      <c r="O24" s="6"/>
      <c r="P24" s="2">
        <f t="shared" si="0"/>
        <v>21000</v>
      </c>
    </row>
    <row r="25" spans="1:19" x14ac:dyDescent="0.25">
      <c r="A25" s="13" t="s">
        <v>4</v>
      </c>
      <c r="B25" s="38"/>
      <c r="C25" s="39"/>
      <c r="D25" s="37"/>
      <c r="E25" s="37"/>
      <c r="F25" s="37"/>
      <c r="G25" s="37"/>
      <c r="H25" s="37"/>
      <c r="I25" s="37"/>
      <c r="J25" s="37"/>
      <c r="K25" s="37"/>
      <c r="L25" s="37"/>
      <c r="M25" s="27">
        <f>SUM(M12:M24)</f>
        <v>205669.12054723999</v>
      </c>
      <c r="N25" s="27"/>
      <c r="O25" s="2">
        <f>O12+O15+O16+O17+O18+O21+O22+O23+O24</f>
        <v>12450.78</v>
      </c>
      <c r="P25" s="2">
        <f>SUM(P12:P24)</f>
        <v>193218.34054723999</v>
      </c>
      <c r="Q25" s="21"/>
      <c r="R25" s="21"/>
      <c r="S25" s="21"/>
    </row>
    <row r="26" spans="1:19" x14ac:dyDescent="0.25">
      <c r="A26" s="44" t="s">
        <v>33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9" x14ac:dyDescent="0.2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9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9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9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9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9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x14ac:dyDescent="0.25">
      <c r="A33" s="14"/>
      <c r="B33" s="4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x14ac:dyDescent="0.25">
      <c r="A34" s="14"/>
      <c r="B34" s="40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x14ac:dyDescent="0.25">
      <c r="A35" s="14"/>
      <c r="B35" s="40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x14ac:dyDescent="0.25">
      <c r="A36" s="14"/>
      <c r="B36" s="4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</sheetData>
  <sheetProtection sheet="1" objects="1" scenarios="1" selectLockedCells="1"/>
  <mergeCells count="40">
    <mergeCell ref="I9:I10"/>
    <mergeCell ref="J9:J10"/>
    <mergeCell ref="K9:K10"/>
    <mergeCell ref="A9:A10"/>
    <mergeCell ref="B9:B10"/>
    <mergeCell ref="E9:E10"/>
    <mergeCell ref="F9:F10"/>
    <mergeCell ref="G9:G10"/>
    <mergeCell ref="A1:P1"/>
    <mergeCell ref="L9:L10"/>
    <mergeCell ref="M9:M10"/>
    <mergeCell ref="O6:O7"/>
    <mergeCell ref="P6:P7"/>
    <mergeCell ref="N6:N7"/>
    <mergeCell ref="A5:P5"/>
    <mergeCell ref="A6:A7"/>
    <mergeCell ref="B6:B7"/>
    <mergeCell ref="D6:D7"/>
    <mergeCell ref="E6:E7"/>
    <mergeCell ref="F6:F7"/>
    <mergeCell ref="G6:G7"/>
    <mergeCell ref="C6:C7"/>
    <mergeCell ref="C9:C10"/>
    <mergeCell ref="H9:H10"/>
    <mergeCell ref="I6:I7"/>
    <mergeCell ref="A26:P26"/>
    <mergeCell ref="A27:P32"/>
    <mergeCell ref="B15:L15"/>
    <mergeCell ref="B16:L16"/>
    <mergeCell ref="B17:L17"/>
    <mergeCell ref="B18:L18"/>
    <mergeCell ref="A19:P20"/>
    <mergeCell ref="D9:D10"/>
    <mergeCell ref="A14:P14"/>
    <mergeCell ref="J6:J7"/>
    <mergeCell ref="K6:K7"/>
    <mergeCell ref="L6:L7"/>
    <mergeCell ref="M6:M7"/>
    <mergeCell ref="H6:H7"/>
    <mergeCell ref="A12:C12"/>
  </mergeCells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36"/>
  <sheetViews>
    <sheetView workbookViewId="0">
      <selection activeCell="A27" sqref="A27:P32"/>
    </sheetView>
  </sheetViews>
  <sheetFormatPr defaultRowHeight="15" x14ac:dyDescent="0.25"/>
  <cols>
    <col min="1" max="1" width="19.7109375" style="15" customWidth="1"/>
    <col min="2" max="2" width="9.140625" style="41"/>
    <col min="3" max="12" width="9.140625" style="29"/>
    <col min="13" max="13" width="11.85546875" style="29" bestFit="1" customWidth="1"/>
    <col min="14" max="16" width="14.7109375" style="29" customWidth="1"/>
    <col min="17" max="16384" width="9.140625" style="16"/>
  </cols>
  <sheetData>
    <row r="1" spans="1:17" x14ac:dyDescent="0.25">
      <c r="A1" s="62" t="s">
        <v>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x14ac:dyDescent="0.25">
      <c r="A2" s="8"/>
      <c r="B2" s="30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x14ac:dyDescent="0.25">
      <c r="A3" s="9"/>
      <c r="B3" s="31"/>
      <c r="C3" s="32"/>
      <c r="D3" s="3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7" x14ac:dyDescent="0.25">
      <c r="A4" s="8"/>
      <c r="B4" s="3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7" ht="15" customHeight="1" x14ac:dyDescent="0.25">
      <c r="A5" s="75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7" ht="15" customHeight="1" x14ac:dyDescent="0.25">
      <c r="A6" s="66" t="s">
        <v>23</v>
      </c>
      <c r="B6" s="68" t="s">
        <v>9</v>
      </c>
      <c r="C6" s="42" t="s">
        <v>10</v>
      </c>
      <c r="D6" s="42" t="s">
        <v>11</v>
      </c>
      <c r="E6" s="42" t="s">
        <v>19</v>
      </c>
      <c r="F6" s="42" t="s">
        <v>7</v>
      </c>
      <c r="G6" s="42" t="s">
        <v>6</v>
      </c>
      <c r="H6" s="42" t="s">
        <v>12</v>
      </c>
      <c r="I6" s="42" t="s">
        <v>13</v>
      </c>
      <c r="J6" s="42" t="s">
        <v>14</v>
      </c>
      <c r="K6" s="42" t="s">
        <v>5</v>
      </c>
      <c r="L6" s="42" t="s">
        <v>15</v>
      </c>
      <c r="M6" s="42" t="s">
        <v>16</v>
      </c>
      <c r="N6" s="42" t="s">
        <v>45</v>
      </c>
      <c r="O6" s="42" t="s">
        <v>17</v>
      </c>
      <c r="P6" s="42" t="s">
        <v>47</v>
      </c>
    </row>
    <row r="7" spans="1:17" x14ac:dyDescent="0.25">
      <c r="A7" s="67"/>
      <c r="B7" s="69"/>
      <c r="C7" s="43"/>
      <c r="D7" s="43"/>
      <c r="E7" s="43"/>
      <c r="F7" s="43"/>
      <c r="G7" s="59"/>
      <c r="H7" s="43"/>
      <c r="I7" s="43"/>
      <c r="J7" s="43"/>
      <c r="K7" s="59"/>
      <c r="L7" s="43"/>
      <c r="M7" s="60"/>
      <c r="N7" s="64"/>
      <c r="O7" s="60"/>
      <c r="P7" s="60"/>
    </row>
    <row r="8" spans="1:17" x14ac:dyDescent="0.25">
      <c r="A8" s="10" t="s">
        <v>8</v>
      </c>
      <c r="B8" s="33">
        <v>60994</v>
      </c>
      <c r="C8" s="34">
        <v>1800</v>
      </c>
      <c r="D8" s="34">
        <v>1620</v>
      </c>
      <c r="E8" s="34">
        <v>1200</v>
      </c>
      <c r="F8" s="23">
        <f>SUM(B8:E8)</f>
        <v>65614</v>
      </c>
      <c r="G8" s="34">
        <v>953.4</v>
      </c>
      <c r="H8" s="34">
        <v>15845.16</v>
      </c>
      <c r="I8" s="34">
        <v>8291.5</v>
      </c>
      <c r="J8" s="23">
        <f>B8/1000*0.12*16</f>
        <v>117.10848</v>
      </c>
      <c r="K8" s="34">
        <v>309.43</v>
      </c>
      <c r="L8" s="34">
        <v>927.1</v>
      </c>
      <c r="M8" s="23">
        <f>SUM(F8:L8)</f>
        <v>92057.698479999992</v>
      </c>
      <c r="N8" s="23">
        <f>November!P8</f>
        <v>27379.178479999988</v>
      </c>
      <c r="O8" s="4"/>
      <c r="P8" s="1">
        <f>N8-O8</f>
        <v>27379.178479999988</v>
      </c>
      <c r="Q8" s="17"/>
    </row>
    <row r="9" spans="1:17" ht="15" customHeight="1" x14ac:dyDescent="0.25">
      <c r="A9" s="71" t="s">
        <v>23</v>
      </c>
      <c r="B9" s="68" t="s">
        <v>9</v>
      </c>
      <c r="C9" s="42" t="s">
        <v>10</v>
      </c>
      <c r="D9" s="42" t="s">
        <v>11</v>
      </c>
      <c r="E9" s="42" t="s">
        <v>19</v>
      </c>
      <c r="F9" s="42" t="s">
        <v>7</v>
      </c>
      <c r="G9" s="42" t="s">
        <v>6</v>
      </c>
      <c r="H9" s="42" t="s">
        <v>21</v>
      </c>
      <c r="I9" s="42" t="s">
        <v>13</v>
      </c>
      <c r="J9" s="42" t="s">
        <v>14</v>
      </c>
      <c r="K9" s="42" t="s">
        <v>5</v>
      </c>
      <c r="L9" s="42" t="s">
        <v>15</v>
      </c>
      <c r="M9" s="42" t="s">
        <v>16</v>
      </c>
      <c r="N9" s="24"/>
      <c r="O9" s="5"/>
      <c r="P9" s="5"/>
      <c r="Q9" s="18"/>
    </row>
    <row r="10" spans="1:17" x14ac:dyDescent="0.25">
      <c r="A10" s="72"/>
      <c r="B10" s="73"/>
      <c r="C10" s="56"/>
      <c r="D10" s="56"/>
      <c r="E10" s="56"/>
      <c r="F10" s="56"/>
      <c r="G10" s="70"/>
      <c r="H10" s="56"/>
      <c r="I10" s="56"/>
      <c r="J10" s="56"/>
      <c r="K10" s="70"/>
      <c r="L10" s="56"/>
      <c r="M10" s="42"/>
      <c r="N10" s="24"/>
      <c r="O10" s="5"/>
      <c r="P10" s="5"/>
      <c r="Q10" s="18"/>
    </row>
    <row r="11" spans="1:17" x14ac:dyDescent="0.25">
      <c r="A11" s="10" t="s">
        <v>18</v>
      </c>
      <c r="B11" s="33">
        <v>40126.74</v>
      </c>
      <c r="C11" s="34" t="s">
        <v>20</v>
      </c>
      <c r="D11" s="34" t="s">
        <v>20</v>
      </c>
      <c r="E11" s="34" t="s">
        <v>20</v>
      </c>
      <c r="F11" s="23">
        <f>SUM(B11:E11)</f>
        <v>40126.74</v>
      </c>
      <c r="G11" s="23">
        <f>F11*0.0765</f>
        <v>3069.6956099999998</v>
      </c>
      <c r="H11" s="23">
        <f>SUM(B11:D11)*0.1532</f>
        <v>6147.4165679999996</v>
      </c>
      <c r="I11" s="34">
        <v>8291.5</v>
      </c>
      <c r="J11" s="23">
        <f>B11/1000*0.12*16</f>
        <v>77.043340799999996</v>
      </c>
      <c r="K11" s="23">
        <f>F11*0.004706</f>
        <v>188.83643843999999</v>
      </c>
      <c r="L11" s="23">
        <f>F11*0.0015</f>
        <v>60.190109999999997</v>
      </c>
      <c r="M11" s="23">
        <f>SUM(F11:L11)</f>
        <v>57961.422067240004</v>
      </c>
      <c r="N11" s="23">
        <f>November!P11</f>
        <v>27120.902067240004</v>
      </c>
      <c r="O11" s="6"/>
      <c r="P11" s="2">
        <f>N11-O11</f>
        <v>27120.902067240004</v>
      </c>
      <c r="Q11" s="19"/>
    </row>
    <row r="12" spans="1:17" x14ac:dyDescent="0.25">
      <c r="A12" s="61" t="s">
        <v>46</v>
      </c>
      <c r="B12" s="61"/>
      <c r="C12" s="61"/>
      <c r="D12" s="22"/>
      <c r="E12" s="22"/>
      <c r="F12" s="22"/>
      <c r="G12" s="22"/>
      <c r="H12" s="22"/>
      <c r="I12" s="22"/>
      <c r="J12" s="22"/>
      <c r="K12" s="22"/>
      <c r="L12" s="22"/>
      <c r="M12" s="25">
        <v>150019.12</v>
      </c>
      <c r="N12" s="25">
        <f>November!P12</f>
        <v>54500.080547240002</v>
      </c>
      <c r="O12" s="3">
        <f>O8+O11</f>
        <v>0</v>
      </c>
      <c r="P12" s="3">
        <f>N12-O12</f>
        <v>54500.080547240002</v>
      </c>
      <c r="Q12" s="18"/>
    </row>
    <row r="13" spans="1:17" x14ac:dyDescent="0.25">
      <c r="A13" s="8"/>
      <c r="B13" s="30"/>
      <c r="C13" s="22"/>
      <c r="D13" s="22"/>
      <c r="E13" s="22"/>
      <c r="F13" s="22"/>
      <c r="G13" s="22"/>
      <c r="H13" s="22"/>
      <c r="I13" s="22"/>
      <c r="J13" s="35"/>
      <c r="K13" s="35"/>
      <c r="L13" s="35"/>
      <c r="M13" s="26"/>
      <c r="N13" s="26"/>
      <c r="O13" s="7"/>
      <c r="P13" s="7"/>
      <c r="Q13" s="18"/>
    </row>
    <row r="14" spans="1:17" x14ac:dyDescent="0.25">
      <c r="A14" s="75" t="s">
        <v>42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18"/>
    </row>
    <row r="15" spans="1:17" s="20" customFormat="1" ht="12" x14ac:dyDescent="0.25">
      <c r="A15" s="11" t="s">
        <v>41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27">
        <v>10000</v>
      </c>
      <c r="N15" s="27">
        <f>November!P15</f>
        <v>0</v>
      </c>
      <c r="O15" s="6"/>
      <c r="P15" s="2">
        <f>N15-O15</f>
        <v>0</v>
      </c>
    </row>
    <row r="16" spans="1:17" s="20" customFormat="1" ht="12" x14ac:dyDescent="0.25">
      <c r="A16" s="11" t="s">
        <v>40</v>
      </c>
      <c r="B16" s="48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27">
        <v>5000</v>
      </c>
      <c r="N16" s="27">
        <f>November!P16</f>
        <v>1839.1999999999998</v>
      </c>
      <c r="O16" s="6"/>
      <c r="P16" s="2">
        <f t="shared" ref="P16:P18" si="0">N16-O16</f>
        <v>1839.1999999999998</v>
      </c>
    </row>
    <row r="17" spans="1:19" s="20" customFormat="1" ht="12" x14ac:dyDescent="0.25">
      <c r="A17" s="11" t="s">
        <v>39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27">
        <v>3000</v>
      </c>
      <c r="N17" s="27">
        <f>November!P17</f>
        <v>2707.2799999999997</v>
      </c>
      <c r="O17" s="6"/>
      <c r="P17" s="2">
        <f t="shared" si="0"/>
        <v>2707.2799999999997</v>
      </c>
    </row>
    <row r="18" spans="1:19" s="20" customFormat="1" ht="12" x14ac:dyDescent="0.25">
      <c r="A18" s="11" t="s">
        <v>38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27">
        <v>5000</v>
      </c>
      <c r="N18" s="27">
        <f>November!P18</f>
        <v>4349.1400000000012</v>
      </c>
      <c r="O18" s="6"/>
      <c r="P18" s="2">
        <f t="shared" si="0"/>
        <v>4349.1400000000012</v>
      </c>
    </row>
    <row r="19" spans="1:19" x14ac:dyDescent="0.25">
      <c r="A19" s="53" t="s">
        <v>24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9" x14ac:dyDescent="0.25">
      <c r="A20" s="55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9" x14ac:dyDescent="0.25">
      <c r="A21" s="12" t="s">
        <v>0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27">
        <v>4900</v>
      </c>
      <c r="N21" s="27">
        <f>November!P21</f>
        <v>0</v>
      </c>
      <c r="O21" s="6"/>
      <c r="P21" s="2">
        <f>N21-O21</f>
        <v>0</v>
      </c>
    </row>
    <row r="22" spans="1:19" x14ac:dyDescent="0.25">
      <c r="A22" s="12" t="s">
        <v>1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27">
        <v>3500</v>
      </c>
      <c r="N22" s="27">
        <f>November!P22</f>
        <v>0</v>
      </c>
      <c r="O22" s="6"/>
      <c r="P22" s="2">
        <f t="shared" ref="P22:P24" si="1">N22-O22</f>
        <v>0</v>
      </c>
    </row>
    <row r="23" spans="1:19" x14ac:dyDescent="0.25">
      <c r="A23" s="12" t="s">
        <v>2</v>
      </c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7">
        <v>3250</v>
      </c>
      <c r="N23" s="27">
        <f>November!P23</f>
        <v>287</v>
      </c>
      <c r="O23" s="6"/>
      <c r="P23" s="2">
        <f t="shared" si="1"/>
        <v>287</v>
      </c>
    </row>
    <row r="24" spans="1:19" x14ac:dyDescent="0.25">
      <c r="A24" s="12" t="s">
        <v>3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27">
        <v>21000</v>
      </c>
      <c r="N24" s="27">
        <f>November!P24</f>
        <v>21000</v>
      </c>
      <c r="O24" s="6"/>
      <c r="P24" s="2">
        <f t="shared" si="1"/>
        <v>21000</v>
      </c>
    </row>
    <row r="25" spans="1:19" x14ac:dyDescent="0.25">
      <c r="A25" s="13" t="s">
        <v>4</v>
      </c>
      <c r="B25" s="38"/>
      <c r="C25" s="39"/>
      <c r="D25" s="37"/>
      <c r="E25" s="37"/>
      <c r="F25" s="37"/>
      <c r="G25" s="37"/>
      <c r="H25" s="37"/>
      <c r="I25" s="37"/>
      <c r="J25" s="37"/>
      <c r="K25" s="37"/>
      <c r="L25" s="37"/>
      <c r="M25" s="27">
        <f>SUM(M12:M24)</f>
        <v>205669.12</v>
      </c>
      <c r="N25" s="27"/>
      <c r="O25" s="2">
        <f>O12+O15+O16+O17+O18+O21+O22+O23+O24</f>
        <v>0</v>
      </c>
      <c r="P25" s="2">
        <f>SUM(P12:P24)</f>
        <v>84682.700547240005</v>
      </c>
      <c r="Q25" s="21"/>
      <c r="R25" s="21"/>
      <c r="S25" s="21"/>
    </row>
    <row r="26" spans="1:19" x14ac:dyDescent="0.25">
      <c r="A26" s="78" t="s">
        <v>33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9" x14ac:dyDescent="0.2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9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9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9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9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9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x14ac:dyDescent="0.25">
      <c r="A33" s="14"/>
      <c r="B33" s="4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x14ac:dyDescent="0.25">
      <c r="A34" s="14"/>
      <c r="B34" s="40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x14ac:dyDescent="0.25">
      <c r="A35" s="14"/>
      <c r="B35" s="40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x14ac:dyDescent="0.25">
      <c r="A36" s="14"/>
      <c r="B36" s="4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</sheetData>
  <sheetProtection sheet="1" objects="1" scenarios="1" selectLockedCells="1"/>
  <mergeCells count="40">
    <mergeCell ref="A5:P5"/>
    <mergeCell ref="O6:O7"/>
    <mergeCell ref="K9:K10"/>
    <mergeCell ref="L9:L10"/>
    <mergeCell ref="M9:M10"/>
    <mergeCell ref="E9:E10"/>
    <mergeCell ref="F9:F10"/>
    <mergeCell ref="G9:G10"/>
    <mergeCell ref="H9:H10"/>
    <mergeCell ref="I9:I10"/>
    <mergeCell ref="J9:J10"/>
    <mergeCell ref="N6:N7"/>
    <mergeCell ref="I6:I7"/>
    <mergeCell ref="J6:J7"/>
    <mergeCell ref="K6:K7"/>
    <mergeCell ref="L6:L7"/>
    <mergeCell ref="M6:M7"/>
    <mergeCell ref="A14:P14"/>
    <mergeCell ref="A1:P1"/>
    <mergeCell ref="A6:A7"/>
    <mergeCell ref="B6:B7"/>
    <mergeCell ref="C6:C7"/>
    <mergeCell ref="D6:D7"/>
    <mergeCell ref="E6:E7"/>
    <mergeCell ref="F6:F7"/>
    <mergeCell ref="G6:G7"/>
    <mergeCell ref="H6:H7"/>
    <mergeCell ref="P6:P7"/>
    <mergeCell ref="A9:A10"/>
    <mergeCell ref="B9:B10"/>
    <mergeCell ref="C9:C10"/>
    <mergeCell ref="D9:D10"/>
    <mergeCell ref="A12:C12"/>
    <mergeCell ref="A26:P26"/>
    <mergeCell ref="A27:P32"/>
    <mergeCell ref="B15:L15"/>
    <mergeCell ref="B16:L16"/>
    <mergeCell ref="B17:L17"/>
    <mergeCell ref="B18:L18"/>
    <mergeCell ref="A19:P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36"/>
  <sheetViews>
    <sheetView workbookViewId="0">
      <selection activeCell="A27" sqref="A27:P32"/>
    </sheetView>
  </sheetViews>
  <sheetFormatPr defaultRowHeight="15" x14ac:dyDescent="0.25"/>
  <cols>
    <col min="1" max="1" width="19.7109375" style="15" customWidth="1"/>
    <col min="2" max="2" width="9.140625" style="41"/>
    <col min="3" max="12" width="9.140625" style="29"/>
    <col min="13" max="13" width="11.85546875" style="29" bestFit="1" customWidth="1"/>
    <col min="14" max="16" width="14.7109375" style="29" customWidth="1"/>
    <col min="17" max="16384" width="9.140625" style="16"/>
  </cols>
  <sheetData>
    <row r="1" spans="1:17" x14ac:dyDescent="0.25">
      <c r="A1" s="62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x14ac:dyDescent="0.25">
      <c r="A2" s="8"/>
      <c r="B2" s="30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x14ac:dyDescent="0.25">
      <c r="A3" s="9"/>
      <c r="B3" s="31"/>
      <c r="C3" s="32"/>
      <c r="D3" s="3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7" x14ac:dyDescent="0.25">
      <c r="A4" s="8"/>
      <c r="B4" s="3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7" ht="15" customHeight="1" x14ac:dyDescent="0.25">
      <c r="A5" s="75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7" ht="15" customHeight="1" x14ac:dyDescent="0.25">
      <c r="A6" s="66" t="s">
        <v>23</v>
      </c>
      <c r="B6" s="68" t="s">
        <v>9</v>
      </c>
      <c r="C6" s="42" t="s">
        <v>10</v>
      </c>
      <c r="D6" s="42" t="s">
        <v>11</v>
      </c>
      <c r="E6" s="42" t="s">
        <v>19</v>
      </c>
      <c r="F6" s="42" t="s">
        <v>7</v>
      </c>
      <c r="G6" s="42" t="s">
        <v>6</v>
      </c>
      <c r="H6" s="42" t="s">
        <v>12</v>
      </c>
      <c r="I6" s="42" t="s">
        <v>13</v>
      </c>
      <c r="J6" s="42" t="s">
        <v>14</v>
      </c>
      <c r="K6" s="42" t="s">
        <v>5</v>
      </c>
      <c r="L6" s="42" t="s">
        <v>15</v>
      </c>
      <c r="M6" s="42" t="s">
        <v>16</v>
      </c>
      <c r="N6" s="42" t="s">
        <v>45</v>
      </c>
      <c r="O6" s="42" t="s">
        <v>17</v>
      </c>
      <c r="P6" s="42" t="s">
        <v>47</v>
      </c>
    </row>
    <row r="7" spans="1:17" x14ac:dyDescent="0.25">
      <c r="A7" s="67"/>
      <c r="B7" s="69"/>
      <c r="C7" s="43"/>
      <c r="D7" s="43"/>
      <c r="E7" s="43"/>
      <c r="F7" s="43"/>
      <c r="G7" s="59"/>
      <c r="H7" s="43"/>
      <c r="I7" s="43"/>
      <c r="J7" s="43"/>
      <c r="K7" s="59"/>
      <c r="L7" s="43"/>
      <c r="M7" s="60"/>
      <c r="N7" s="64"/>
      <c r="O7" s="60"/>
      <c r="P7" s="60"/>
    </row>
    <row r="8" spans="1:17" x14ac:dyDescent="0.25">
      <c r="A8" s="10" t="s">
        <v>8</v>
      </c>
      <c r="B8" s="33">
        <v>60994</v>
      </c>
      <c r="C8" s="34">
        <v>1800</v>
      </c>
      <c r="D8" s="34">
        <v>1620</v>
      </c>
      <c r="E8" s="34">
        <v>1200</v>
      </c>
      <c r="F8" s="23">
        <f>SUM(B8:E8)</f>
        <v>65614</v>
      </c>
      <c r="G8" s="34">
        <v>953.4</v>
      </c>
      <c r="H8" s="34">
        <v>15845.16</v>
      </c>
      <c r="I8" s="34">
        <v>8291.5</v>
      </c>
      <c r="J8" s="23">
        <f>B8/1000*0.12*16</f>
        <v>117.10848</v>
      </c>
      <c r="K8" s="34">
        <v>309.43</v>
      </c>
      <c r="L8" s="34">
        <v>927.1</v>
      </c>
      <c r="M8" s="23">
        <f>SUM(F8:L8)</f>
        <v>92057.698479999992</v>
      </c>
      <c r="N8" s="23">
        <f>December!P8</f>
        <v>27379.178479999988</v>
      </c>
      <c r="O8" s="4"/>
      <c r="P8" s="1">
        <f>N8-O8</f>
        <v>27379.178479999988</v>
      </c>
      <c r="Q8" s="17"/>
    </row>
    <row r="9" spans="1:17" ht="15" customHeight="1" x14ac:dyDescent="0.25">
      <c r="A9" s="71" t="s">
        <v>23</v>
      </c>
      <c r="B9" s="68" t="s">
        <v>9</v>
      </c>
      <c r="C9" s="42" t="s">
        <v>10</v>
      </c>
      <c r="D9" s="42" t="s">
        <v>11</v>
      </c>
      <c r="E9" s="42" t="s">
        <v>19</v>
      </c>
      <c r="F9" s="42" t="s">
        <v>7</v>
      </c>
      <c r="G9" s="42" t="s">
        <v>6</v>
      </c>
      <c r="H9" s="42" t="s">
        <v>21</v>
      </c>
      <c r="I9" s="42" t="s">
        <v>13</v>
      </c>
      <c r="J9" s="42" t="s">
        <v>14</v>
      </c>
      <c r="K9" s="42" t="s">
        <v>5</v>
      </c>
      <c r="L9" s="42" t="s">
        <v>15</v>
      </c>
      <c r="M9" s="42" t="s">
        <v>16</v>
      </c>
      <c r="N9" s="24"/>
      <c r="O9" s="5"/>
      <c r="P9" s="5"/>
      <c r="Q9" s="18"/>
    </row>
    <row r="10" spans="1:17" x14ac:dyDescent="0.25">
      <c r="A10" s="72"/>
      <c r="B10" s="73"/>
      <c r="C10" s="56"/>
      <c r="D10" s="56"/>
      <c r="E10" s="56"/>
      <c r="F10" s="56"/>
      <c r="G10" s="70"/>
      <c r="H10" s="56"/>
      <c r="I10" s="56"/>
      <c r="J10" s="56"/>
      <c r="K10" s="70"/>
      <c r="L10" s="56"/>
      <c r="M10" s="42"/>
      <c r="N10" s="24"/>
      <c r="O10" s="5"/>
      <c r="P10" s="5"/>
      <c r="Q10" s="18"/>
    </row>
    <row r="11" spans="1:17" x14ac:dyDescent="0.25">
      <c r="A11" s="10" t="s">
        <v>18</v>
      </c>
      <c r="B11" s="33">
        <v>40126.74</v>
      </c>
      <c r="C11" s="34" t="s">
        <v>20</v>
      </c>
      <c r="D11" s="34" t="s">
        <v>20</v>
      </c>
      <c r="E11" s="34" t="s">
        <v>20</v>
      </c>
      <c r="F11" s="23">
        <f>SUM(B11:E11)</f>
        <v>40126.74</v>
      </c>
      <c r="G11" s="23">
        <f>F11*0.0765</f>
        <v>3069.6956099999998</v>
      </c>
      <c r="H11" s="23">
        <f>SUM(B11:D11)*0.1532</f>
        <v>6147.4165679999996</v>
      </c>
      <c r="I11" s="34">
        <v>8291.5</v>
      </c>
      <c r="J11" s="23">
        <f>B11/1000*0.12*16</f>
        <v>77.043340799999996</v>
      </c>
      <c r="K11" s="23">
        <f>F11*0.004706</f>
        <v>188.83643843999999</v>
      </c>
      <c r="L11" s="23">
        <f>F11*0.0015</f>
        <v>60.190109999999997</v>
      </c>
      <c r="M11" s="23">
        <f>SUM(F11:L11)</f>
        <v>57961.422067240004</v>
      </c>
      <c r="N11" s="23">
        <f>December!P11</f>
        <v>27120.902067240004</v>
      </c>
      <c r="O11" s="6"/>
      <c r="P11" s="2">
        <f>N11-O11</f>
        <v>27120.902067240004</v>
      </c>
      <c r="Q11" s="19"/>
    </row>
    <row r="12" spans="1:17" x14ac:dyDescent="0.25">
      <c r="A12" s="61" t="s">
        <v>46</v>
      </c>
      <c r="B12" s="61"/>
      <c r="C12" s="61"/>
      <c r="D12" s="22"/>
      <c r="E12" s="22"/>
      <c r="F12" s="22"/>
      <c r="G12" s="22"/>
      <c r="H12" s="22"/>
      <c r="I12" s="22"/>
      <c r="J12" s="22"/>
      <c r="K12" s="22"/>
      <c r="L12" s="22"/>
      <c r="M12" s="25">
        <v>150019.12</v>
      </c>
      <c r="N12" s="25">
        <f>December!P12</f>
        <v>54500.080547240002</v>
      </c>
      <c r="O12" s="3">
        <f>O8+O11</f>
        <v>0</v>
      </c>
      <c r="P12" s="3">
        <f>N12-O12</f>
        <v>54500.080547240002</v>
      </c>
      <c r="Q12" s="18"/>
    </row>
    <row r="13" spans="1:17" x14ac:dyDescent="0.25">
      <c r="A13" s="8"/>
      <c r="B13" s="30"/>
      <c r="C13" s="22"/>
      <c r="D13" s="22"/>
      <c r="E13" s="22"/>
      <c r="F13" s="22"/>
      <c r="G13" s="22"/>
      <c r="H13" s="22"/>
      <c r="I13" s="22"/>
      <c r="J13" s="35"/>
      <c r="K13" s="35"/>
      <c r="L13" s="35"/>
      <c r="M13" s="26"/>
      <c r="N13" s="26"/>
      <c r="O13" s="7"/>
      <c r="P13" s="7"/>
      <c r="Q13" s="18"/>
    </row>
    <row r="14" spans="1:17" x14ac:dyDescent="0.25">
      <c r="A14" s="75" t="s">
        <v>42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18"/>
    </row>
    <row r="15" spans="1:17" s="20" customFormat="1" ht="12" x14ac:dyDescent="0.25">
      <c r="A15" s="11" t="s">
        <v>41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27">
        <v>10000</v>
      </c>
      <c r="N15" s="27">
        <f>December!P15</f>
        <v>0</v>
      </c>
      <c r="O15" s="6"/>
      <c r="P15" s="2">
        <f>N15-O15</f>
        <v>0</v>
      </c>
    </row>
    <row r="16" spans="1:17" s="20" customFormat="1" ht="12" x14ac:dyDescent="0.25">
      <c r="A16" s="11" t="s">
        <v>43</v>
      </c>
      <c r="B16" s="48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27">
        <v>5000</v>
      </c>
      <c r="N16" s="27">
        <f>December!P16</f>
        <v>1839.1999999999998</v>
      </c>
      <c r="O16" s="6"/>
      <c r="P16" s="2">
        <f t="shared" ref="P16:P18" si="0">N16-O16</f>
        <v>1839.1999999999998</v>
      </c>
    </row>
    <row r="17" spans="1:19" s="20" customFormat="1" ht="12" x14ac:dyDescent="0.25">
      <c r="A17" s="11" t="s">
        <v>39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27">
        <v>3000</v>
      </c>
      <c r="N17" s="27">
        <f>December!P17</f>
        <v>2707.2799999999997</v>
      </c>
      <c r="O17" s="6"/>
      <c r="P17" s="2">
        <f t="shared" si="0"/>
        <v>2707.2799999999997</v>
      </c>
    </row>
    <row r="18" spans="1:19" s="20" customFormat="1" ht="12" x14ac:dyDescent="0.25">
      <c r="A18" s="11" t="s">
        <v>44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27">
        <v>5000</v>
      </c>
      <c r="N18" s="27">
        <f>December!P18</f>
        <v>4349.1400000000012</v>
      </c>
      <c r="O18" s="6"/>
      <c r="P18" s="2">
        <f t="shared" si="0"/>
        <v>4349.1400000000012</v>
      </c>
    </row>
    <row r="19" spans="1:19" x14ac:dyDescent="0.25">
      <c r="A19" s="53" t="s">
        <v>24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9" x14ac:dyDescent="0.25">
      <c r="A20" s="55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9" x14ac:dyDescent="0.25">
      <c r="A21" s="12" t="s">
        <v>0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27">
        <v>4900</v>
      </c>
      <c r="N21" s="27">
        <f>December!P21</f>
        <v>0</v>
      </c>
      <c r="O21" s="6"/>
      <c r="P21" s="2">
        <f>N21-O21</f>
        <v>0</v>
      </c>
    </row>
    <row r="22" spans="1:19" x14ac:dyDescent="0.25">
      <c r="A22" s="12" t="s">
        <v>1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27">
        <v>3500</v>
      </c>
      <c r="N22" s="27">
        <f>December!P22</f>
        <v>0</v>
      </c>
      <c r="O22" s="6"/>
      <c r="P22" s="2">
        <f t="shared" ref="P22:P24" si="1">N22-O22</f>
        <v>0</v>
      </c>
    </row>
    <row r="23" spans="1:19" x14ac:dyDescent="0.25">
      <c r="A23" s="12" t="s">
        <v>2</v>
      </c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7">
        <v>3250</v>
      </c>
      <c r="N23" s="27">
        <f>December!P23</f>
        <v>287</v>
      </c>
      <c r="O23" s="6"/>
      <c r="P23" s="2">
        <f t="shared" si="1"/>
        <v>287</v>
      </c>
    </row>
    <row r="24" spans="1:19" x14ac:dyDescent="0.25">
      <c r="A24" s="12" t="s">
        <v>3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27">
        <v>21000</v>
      </c>
      <c r="N24" s="27">
        <f>December!P24</f>
        <v>21000</v>
      </c>
      <c r="O24" s="6"/>
      <c r="P24" s="2">
        <f t="shared" si="1"/>
        <v>21000</v>
      </c>
    </row>
    <row r="25" spans="1:19" x14ac:dyDescent="0.25">
      <c r="A25" s="13" t="s">
        <v>4</v>
      </c>
      <c r="B25" s="38"/>
      <c r="C25" s="39"/>
      <c r="D25" s="37"/>
      <c r="E25" s="37"/>
      <c r="F25" s="37"/>
      <c r="G25" s="37"/>
      <c r="H25" s="37"/>
      <c r="I25" s="37"/>
      <c r="J25" s="37"/>
      <c r="K25" s="37"/>
      <c r="L25" s="37"/>
      <c r="M25" s="27">
        <f>SUM(M12:M24)</f>
        <v>205669.12</v>
      </c>
      <c r="N25" s="27"/>
      <c r="O25" s="2">
        <f>O12+O15+O16+O17+O18+O21+O22+O23+O24</f>
        <v>0</v>
      </c>
      <c r="P25" s="2">
        <f>SUM(P12:P24)</f>
        <v>84682.700547240005</v>
      </c>
      <c r="Q25" s="21"/>
      <c r="R25" s="21"/>
      <c r="S25" s="21"/>
    </row>
    <row r="26" spans="1:19" x14ac:dyDescent="0.25">
      <c r="A26" s="78" t="s">
        <v>33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9" x14ac:dyDescent="0.2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9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9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9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9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9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x14ac:dyDescent="0.25">
      <c r="A33" s="14"/>
      <c r="B33" s="4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x14ac:dyDescent="0.25">
      <c r="A34" s="14"/>
      <c r="B34" s="40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x14ac:dyDescent="0.25">
      <c r="A35" s="14"/>
      <c r="B35" s="40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x14ac:dyDescent="0.25">
      <c r="A36" s="14"/>
      <c r="B36" s="4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</sheetData>
  <sheetProtection sheet="1" objects="1" scenarios="1" selectLockedCells="1"/>
  <mergeCells count="40">
    <mergeCell ref="A5:P5"/>
    <mergeCell ref="O6:O7"/>
    <mergeCell ref="K9:K10"/>
    <mergeCell ref="L9:L10"/>
    <mergeCell ref="M9:M10"/>
    <mergeCell ref="E9:E10"/>
    <mergeCell ref="F9:F10"/>
    <mergeCell ref="G9:G10"/>
    <mergeCell ref="H9:H10"/>
    <mergeCell ref="I9:I10"/>
    <mergeCell ref="J9:J10"/>
    <mergeCell ref="N6:N7"/>
    <mergeCell ref="I6:I7"/>
    <mergeCell ref="J6:J7"/>
    <mergeCell ref="K6:K7"/>
    <mergeCell ref="L6:L7"/>
    <mergeCell ref="M6:M7"/>
    <mergeCell ref="A14:P14"/>
    <mergeCell ref="A1:P1"/>
    <mergeCell ref="A6:A7"/>
    <mergeCell ref="B6:B7"/>
    <mergeCell ref="C6:C7"/>
    <mergeCell ref="D6:D7"/>
    <mergeCell ref="E6:E7"/>
    <mergeCell ref="F6:F7"/>
    <mergeCell ref="G6:G7"/>
    <mergeCell ref="H6:H7"/>
    <mergeCell ref="P6:P7"/>
    <mergeCell ref="A9:A10"/>
    <mergeCell ref="B9:B10"/>
    <mergeCell ref="C9:C10"/>
    <mergeCell ref="D9:D10"/>
    <mergeCell ref="A12:C12"/>
    <mergeCell ref="A26:P26"/>
    <mergeCell ref="A27:P32"/>
    <mergeCell ref="B15:L15"/>
    <mergeCell ref="B16:L16"/>
    <mergeCell ref="B17:L17"/>
    <mergeCell ref="B18:L18"/>
    <mergeCell ref="A19:P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36"/>
  <sheetViews>
    <sheetView workbookViewId="0">
      <selection activeCell="A27" sqref="A27:P32"/>
    </sheetView>
  </sheetViews>
  <sheetFormatPr defaultRowHeight="15" x14ac:dyDescent="0.25"/>
  <cols>
    <col min="1" max="1" width="19.7109375" style="15" customWidth="1"/>
    <col min="2" max="2" width="9.140625" style="41"/>
    <col min="3" max="12" width="9.140625" style="29"/>
    <col min="13" max="13" width="11.85546875" style="29" bestFit="1" customWidth="1"/>
    <col min="14" max="16" width="14.7109375" style="29" customWidth="1"/>
    <col min="17" max="16384" width="9.140625" style="16"/>
  </cols>
  <sheetData>
    <row r="1" spans="1:17" x14ac:dyDescent="0.25">
      <c r="A1" s="62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x14ac:dyDescent="0.25">
      <c r="A2" s="8"/>
      <c r="B2" s="30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x14ac:dyDescent="0.25">
      <c r="A3" s="9"/>
      <c r="B3" s="31"/>
      <c r="C3" s="32"/>
      <c r="D3" s="3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7" x14ac:dyDescent="0.25">
      <c r="A4" s="8"/>
      <c r="B4" s="3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7" ht="15" customHeight="1" x14ac:dyDescent="0.25">
      <c r="A5" s="75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7" ht="15" customHeight="1" x14ac:dyDescent="0.25">
      <c r="A6" s="66" t="s">
        <v>23</v>
      </c>
      <c r="B6" s="68" t="s">
        <v>9</v>
      </c>
      <c r="C6" s="42" t="s">
        <v>10</v>
      </c>
      <c r="D6" s="42" t="s">
        <v>11</v>
      </c>
      <c r="E6" s="42" t="s">
        <v>19</v>
      </c>
      <c r="F6" s="42" t="s">
        <v>7</v>
      </c>
      <c r="G6" s="42" t="s">
        <v>6</v>
      </c>
      <c r="H6" s="42" t="s">
        <v>12</v>
      </c>
      <c r="I6" s="42" t="s">
        <v>13</v>
      </c>
      <c r="J6" s="42" t="s">
        <v>14</v>
      </c>
      <c r="K6" s="42" t="s">
        <v>5</v>
      </c>
      <c r="L6" s="42" t="s">
        <v>15</v>
      </c>
      <c r="M6" s="42" t="s">
        <v>16</v>
      </c>
      <c r="N6" s="42" t="s">
        <v>45</v>
      </c>
      <c r="O6" s="42" t="s">
        <v>17</v>
      </c>
      <c r="P6" s="42" t="s">
        <v>47</v>
      </c>
    </row>
    <row r="7" spans="1:17" x14ac:dyDescent="0.25">
      <c r="A7" s="67"/>
      <c r="B7" s="69"/>
      <c r="C7" s="43"/>
      <c r="D7" s="43"/>
      <c r="E7" s="43"/>
      <c r="F7" s="43"/>
      <c r="G7" s="59"/>
      <c r="H7" s="43"/>
      <c r="I7" s="43"/>
      <c r="J7" s="43"/>
      <c r="K7" s="59"/>
      <c r="L7" s="43"/>
      <c r="M7" s="60"/>
      <c r="N7" s="64"/>
      <c r="O7" s="60"/>
      <c r="P7" s="60"/>
    </row>
    <row r="8" spans="1:17" x14ac:dyDescent="0.25">
      <c r="A8" s="10" t="s">
        <v>8</v>
      </c>
      <c r="B8" s="33">
        <v>60994</v>
      </c>
      <c r="C8" s="34">
        <v>1800</v>
      </c>
      <c r="D8" s="34">
        <v>1620</v>
      </c>
      <c r="E8" s="34">
        <v>1200</v>
      </c>
      <c r="F8" s="23">
        <f>SUM(B8:E8)</f>
        <v>65614</v>
      </c>
      <c r="G8" s="34">
        <v>953.4</v>
      </c>
      <c r="H8" s="34">
        <v>15845.16</v>
      </c>
      <c r="I8" s="34">
        <v>8291.5</v>
      </c>
      <c r="J8" s="23">
        <f>B8/1000*0.12*16</f>
        <v>117.10848</v>
      </c>
      <c r="K8" s="34">
        <v>309.43</v>
      </c>
      <c r="L8" s="34">
        <v>927.1</v>
      </c>
      <c r="M8" s="23">
        <f>SUM(F8:L8)</f>
        <v>92057.698479999992</v>
      </c>
      <c r="N8" s="23">
        <f>January!P8</f>
        <v>27379.178479999988</v>
      </c>
      <c r="O8" s="4"/>
      <c r="P8" s="1">
        <f>N8-O8</f>
        <v>27379.178479999988</v>
      </c>
      <c r="Q8" s="17"/>
    </row>
    <row r="9" spans="1:17" ht="15" customHeight="1" x14ac:dyDescent="0.25">
      <c r="A9" s="71" t="s">
        <v>23</v>
      </c>
      <c r="B9" s="68" t="s">
        <v>9</v>
      </c>
      <c r="C9" s="42" t="s">
        <v>10</v>
      </c>
      <c r="D9" s="42" t="s">
        <v>11</v>
      </c>
      <c r="E9" s="42" t="s">
        <v>19</v>
      </c>
      <c r="F9" s="42" t="s">
        <v>7</v>
      </c>
      <c r="G9" s="42" t="s">
        <v>6</v>
      </c>
      <c r="H9" s="42" t="s">
        <v>21</v>
      </c>
      <c r="I9" s="42" t="s">
        <v>13</v>
      </c>
      <c r="J9" s="42" t="s">
        <v>14</v>
      </c>
      <c r="K9" s="42" t="s">
        <v>5</v>
      </c>
      <c r="L9" s="42" t="s">
        <v>15</v>
      </c>
      <c r="M9" s="42" t="s">
        <v>16</v>
      </c>
      <c r="N9" s="24"/>
      <c r="O9" s="5"/>
      <c r="P9" s="5"/>
      <c r="Q9" s="18"/>
    </row>
    <row r="10" spans="1:17" x14ac:dyDescent="0.25">
      <c r="A10" s="72"/>
      <c r="B10" s="73"/>
      <c r="C10" s="56"/>
      <c r="D10" s="56"/>
      <c r="E10" s="56"/>
      <c r="F10" s="56"/>
      <c r="G10" s="70"/>
      <c r="H10" s="56"/>
      <c r="I10" s="56"/>
      <c r="J10" s="56"/>
      <c r="K10" s="70"/>
      <c r="L10" s="56"/>
      <c r="M10" s="42"/>
      <c r="N10" s="24"/>
      <c r="O10" s="5"/>
      <c r="P10" s="5"/>
      <c r="Q10" s="18"/>
    </row>
    <row r="11" spans="1:17" x14ac:dyDescent="0.25">
      <c r="A11" s="10" t="s">
        <v>18</v>
      </c>
      <c r="B11" s="33">
        <v>40126.74</v>
      </c>
      <c r="C11" s="34" t="s">
        <v>20</v>
      </c>
      <c r="D11" s="34" t="s">
        <v>20</v>
      </c>
      <c r="E11" s="34" t="s">
        <v>20</v>
      </c>
      <c r="F11" s="23">
        <f>SUM(B11:E11)</f>
        <v>40126.74</v>
      </c>
      <c r="G11" s="23">
        <f>F11*0.0765</f>
        <v>3069.6956099999998</v>
      </c>
      <c r="H11" s="23">
        <f>SUM(B11:D11)*0.1532</f>
        <v>6147.4165679999996</v>
      </c>
      <c r="I11" s="34">
        <v>8291.5</v>
      </c>
      <c r="J11" s="23">
        <f>B11/1000*0.12*16</f>
        <v>77.043340799999996</v>
      </c>
      <c r="K11" s="23">
        <f>F11*0.004706</f>
        <v>188.83643843999999</v>
      </c>
      <c r="L11" s="23">
        <f>F11*0.0015</f>
        <v>60.190109999999997</v>
      </c>
      <c r="M11" s="23">
        <f>SUM(F11:L11)</f>
        <v>57961.422067240004</v>
      </c>
      <c r="N11" s="23">
        <f>January!P11</f>
        <v>27120.902067240004</v>
      </c>
      <c r="O11" s="6"/>
      <c r="P11" s="2">
        <f>N11-O11</f>
        <v>27120.902067240004</v>
      </c>
      <c r="Q11" s="19"/>
    </row>
    <row r="12" spans="1:17" x14ac:dyDescent="0.25">
      <c r="A12" s="61" t="s">
        <v>46</v>
      </c>
      <c r="B12" s="61"/>
      <c r="C12" s="61"/>
      <c r="D12" s="22"/>
      <c r="E12" s="22"/>
      <c r="F12" s="22"/>
      <c r="G12" s="22"/>
      <c r="H12" s="22"/>
      <c r="I12" s="22"/>
      <c r="J12" s="22"/>
      <c r="K12" s="22"/>
      <c r="L12" s="22"/>
      <c r="M12" s="25">
        <v>150019.12</v>
      </c>
      <c r="N12" s="25">
        <f>January!P12</f>
        <v>54500.080547240002</v>
      </c>
      <c r="O12" s="3">
        <f>O8+O11</f>
        <v>0</v>
      </c>
      <c r="P12" s="3">
        <f>N12-O12</f>
        <v>54500.080547240002</v>
      </c>
      <c r="Q12" s="18"/>
    </row>
    <row r="13" spans="1:17" x14ac:dyDescent="0.25">
      <c r="A13" s="8"/>
      <c r="B13" s="30"/>
      <c r="C13" s="22"/>
      <c r="D13" s="22"/>
      <c r="E13" s="22"/>
      <c r="F13" s="22"/>
      <c r="G13" s="22"/>
      <c r="H13" s="22"/>
      <c r="I13" s="22"/>
      <c r="J13" s="35"/>
      <c r="K13" s="35"/>
      <c r="L13" s="35"/>
      <c r="M13" s="26"/>
      <c r="N13" s="26"/>
      <c r="O13" s="7"/>
      <c r="P13" s="7"/>
      <c r="Q13" s="18"/>
    </row>
    <row r="14" spans="1:17" x14ac:dyDescent="0.25">
      <c r="A14" s="75" t="s">
        <v>42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18"/>
    </row>
    <row r="15" spans="1:17" s="20" customFormat="1" ht="12" x14ac:dyDescent="0.25">
      <c r="A15" s="11" t="s">
        <v>41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27">
        <v>10000</v>
      </c>
      <c r="N15" s="27">
        <f>January!P15</f>
        <v>0</v>
      </c>
      <c r="O15" s="6"/>
      <c r="P15" s="2">
        <f>N15-O15</f>
        <v>0</v>
      </c>
    </row>
    <row r="16" spans="1:17" s="20" customFormat="1" ht="12" x14ac:dyDescent="0.25">
      <c r="A16" s="11" t="s">
        <v>43</v>
      </c>
      <c r="B16" s="48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27">
        <v>5000</v>
      </c>
      <c r="N16" s="27">
        <f>January!P16</f>
        <v>1839.1999999999998</v>
      </c>
      <c r="O16" s="6"/>
      <c r="P16" s="2">
        <f t="shared" ref="P16:P18" si="0">N16-O16</f>
        <v>1839.1999999999998</v>
      </c>
    </row>
    <row r="17" spans="1:19" s="20" customFormat="1" ht="12" x14ac:dyDescent="0.25">
      <c r="A17" s="11" t="s">
        <v>39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27">
        <v>3000</v>
      </c>
      <c r="N17" s="27">
        <f>January!P17</f>
        <v>2707.2799999999997</v>
      </c>
      <c r="O17" s="6"/>
      <c r="P17" s="2">
        <f t="shared" si="0"/>
        <v>2707.2799999999997</v>
      </c>
    </row>
    <row r="18" spans="1:19" s="20" customFormat="1" ht="12" x14ac:dyDescent="0.25">
      <c r="A18" s="11" t="s">
        <v>44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27">
        <v>5000</v>
      </c>
      <c r="N18" s="27">
        <f>January!P18</f>
        <v>4349.1400000000012</v>
      </c>
      <c r="O18" s="6"/>
      <c r="P18" s="2">
        <f t="shared" si="0"/>
        <v>4349.1400000000012</v>
      </c>
    </row>
    <row r="19" spans="1:19" x14ac:dyDescent="0.25">
      <c r="A19" s="53" t="s">
        <v>24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9" x14ac:dyDescent="0.25">
      <c r="A20" s="55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9" x14ac:dyDescent="0.25">
      <c r="A21" s="12" t="s">
        <v>0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27">
        <v>4900</v>
      </c>
      <c r="N21" s="27">
        <f>January!P21</f>
        <v>0</v>
      </c>
      <c r="O21" s="6"/>
      <c r="P21" s="2">
        <f>N21-O21</f>
        <v>0</v>
      </c>
    </row>
    <row r="22" spans="1:19" x14ac:dyDescent="0.25">
      <c r="A22" s="12" t="s">
        <v>1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27">
        <v>3500</v>
      </c>
      <c r="N22" s="27">
        <f>January!P22</f>
        <v>0</v>
      </c>
      <c r="O22" s="6"/>
      <c r="P22" s="2">
        <f t="shared" ref="P22:P24" si="1">N22-O22</f>
        <v>0</v>
      </c>
    </row>
    <row r="23" spans="1:19" x14ac:dyDescent="0.25">
      <c r="A23" s="12" t="s">
        <v>2</v>
      </c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7">
        <v>3250</v>
      </c>
      <c r="N23" s="27">
        <f>January!P23</f>
        <v>287</v>
      </c>
      <c r="O23" s="6"/>
      <c r="P23" s="2">
        <f t="shared" si="1"/>
        <v>287</v>
      </c>
    </row>
    <row r="24" spans="1:19" x14ac:dyDescent="0.25">
      <c r="A24" s="12" t="s">
        <v>3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27">
        <v>21000</v>
      </c>
      <c r="N24" s="27">
        <f>January!P24</f>
        <v>21000</v>
      </c>
      <c r="O24" s="6"/>
      <c r="P24" s="2">
        <f t="shared" si="1"/>
        <v>21000</v>
      </c>
    </row>
    <row r="25" spans="1:19" x14ac:dyDescent="0.25">
      <c r="A25" s="13" t="s">
        <v>4</v>
      </c>
      <c r="B25" s="38"/>
      <c r="C25" s="39"/>
      <c r="D25" s="37"/>
      <c r="E25" s="37"/>
      <c r="F25" s="37"/>
      <c r="G25" s="37"/>
      <c r="H25" s="37"/>
      <c r="I25" s="37"/>
      <c r="J25" s="37"/>
      <c r="K25" s="37"/>
      <c r="L25" s="37"/>
      <c r="M25" s="27">
        <f>SUM(M12:M24)</f>
        <v>205669.12</v>
      </c>
      <c r="N25" s="27"/>
      <c r="O25" s="2">
        <f>O12+O15+O16+O17+O18+O21+O22+O23+O24</f>
        <v>0</v>
      </c>
      <c r="P25" s="2">
        <f>SUM(P12:P24)</f>
        <v>84682.700547240005</v>
      </c>
      <c r="Q25" s="21"/>
      <c r="R25" s="21"/>
      <c r="S25" s="21"/>
    </row>
    <row r="26" spans="1:19" x14ac:dyDescent="0.25">
      <c r="A26" s="78" t="s">
        <v>33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9" x14ac:dyDescent="0.2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9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9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9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9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9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x14ac:dyDescent="0.25">
      <c r="A33" s="14"/>
      <c r="B33" s="4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x14ac:dyDescent="0.25">
      <c r="A34" s="14"/>
      <c r="B34" s="40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x14ac:dyDescent="0.25">
      <c r="A35" s="14"/>
      <c r="B35" s="40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x14ac:dyDescent="0.25">
      <c r="A36" s="14"/>
      <c r="B36" s="4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</sheetData>
  <sheetProtection sheet="1" objects="1" scenarios="1" selectLockedCells="1"/>
  <mergeCells count="40">
    <mergeCell ref="A5:P5"/>
    <mergeCell ref="O6:O7"/>
    <mergeCell ref="K9:K10"/>
    <mergeCell ref="L9:L10"/>
    <mergeCell ref="M9:M10"/>
    <mergeCell ref="E9:E10"/>
    <mergeCell ref="F9:F10"/>
    <mergeCell ref="G9:G10"/>
    <mergeCell ref="H9:H10"/>
    <mergeCell ref="I9:I10"/>
    <mergeCell ref="J9:J10"/>
    <mergeCell ref="N6:N7"/>
    <mergeCell ref="I6:I7"/>
    <mergeCell ref="J6:J7"/>
    <mergeCell ref="K6:K7"/>
    <mergeCell ref="L6:L7"/>
    <mergeCell ref="M6:M7"/>
    <mergeCell ref="A14:P14"/>
    <mergeCell ref="A1:P1"/>
    <mergeCell ref="A6:A7"/>
    <mergeCell ref="B6:B7"/>
    <mergeCell ref="C6:C7"/>
    <mergeCell ref="D6:D7"/>
    <mergeCell ref="E6:E7"/>
    <mergeCell ref="F6:F7"/>
    <mergeCell ref="G6:G7"/>
    <mergeCell ref="H6:H7"/>
    <mergeCell ref="P6:P7"/>
    <mergeCell ref="A9:A10"/>
    <mergeCell ref="B9:B10"/>
    <mergeCell ref="C9:C10"/>
    <mergeCell ref="D9:D10"/>
    <mergeCell ref="A12:C12"/>
    <mergeCell ref="A26:P26"/>
    <mergeCell ref="A27:P32"/>
    <mergeCell ref="B15:L15"/>
    <mergeCell ref="B16:L16"/>
    <mergeCell ref="B17:L17"/>
    <mergeCell ref="B18:L18"/>
    <mergeCell ref="A19:P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"/>
  <sheetViews>
    <sheetView workbookViewId="0">
      <selection activeCell="A11" sqref="A11"/>
    </sheetView>
  </sheetViews>
  <sheetFormatPr defaultRowHeight="15" x14ac:dyDescent="0.25"/>
  <cols>
    <col min="1" max="1" width="19.7109375" style="15" customWidth="1"/>
    <col min="2" max="2" width="9.140625" style="41"/>
    <col min="3" max="12" width="9.140625" style="29"/>
    <col min="13" max="13" width="11.85546875" style="29" bestFit="1" customWidth="1"/>
    <col min="14" max="16" width="14.7109375" style="29" customWidth="1"/>
    <col min="17" max="16384" width="9.140625" style="16"/>
  </cols>
  <sheetData>
    <row r="1" spans="1:17" x14ac:dyDescent="0.25">
      <c r="A1" s="62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x14ac:dyDescent="0.25">
      <c r="A2" s="8"/>
      <c r="B2" s="30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x14ac:dyDescent="0.25">
      <c r="A3" s="9"/>
      <c r="B3" s="31"/>
      <c r="C3" s="32"/>
      <c r="D3" s="3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7" x14ac:dyDescent="0.25">
      <c r="A4" s="8"/>
      <c r="B4" s="3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7" ht="15" customHeight="1" x14ac:dyDescent="0.25">
      <c r="A5" s="75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7" ht="15" customHeight="1" x14ac:dyDescent="0.25">
      <c r="A6" s="66" t="s">
        <v>23</v>
      </c>
      <c r="B6" s="68" t="s">
        <v>9</v>
      </c>
      <c r="C6" s="42" t="s">
        <v>10</v>
      </c>
      <c r="D6" s="42" t="s">
        <v>11</v>
      </c>
      <c r="E6" s="42" t="s">
        <v>19</v>
      </c>
      <c r="F6" s="42" t="s">
        <v>7</v>
      </c>
      <c r="G6" s="42" t="s">
        <v>6</v>
      </c>
      <c r="H6" s="42" t="s">
        <v>12</v>
      </c>
      <c r="I6" s="42" t="s">
        <v>13</v>
      </c>
      <c r="J6" s="42" t="s">
        <v>14</v>
      </c>
      <c r="K6" s="42" t="s">
        <v>5</v>
      </c>
      <c r="L6" s="42" t="s">
        <v>15</v>
      </c>
      <c r="M6" s="42" t="s">
        <v>16</v>
      </c>
      <c r="N6" s="42" t="s">
        <v>45</v>
      </c>
      <c r="O6" s="42" t="s">
        <v>17</v>
      </c>
      <c r="P6" s="42" t="s">
        <v>47</v>
      </c>
    </row>
    <row r="7" spans="1:17" x14ac:dyDescent="0.25">
      <c r="A7" s="67"/>
      <c r="B7" s="69"/>
      <c r="C7" s="43"/>
      <c r="D7" s="43"/>
      <c r="E7" s="43"/>
      <c r="F7" s="43"/>
      <c r="G7" s="59"/>
      <c r="H7" s="43"/>
      <c r="I7" s="43"/>
      <c r="J7" s="43"/>
      <c r="K7" s="59"/>
      <c r="L7" s="43"/>
      <c r="M7" s="60"/>
      <c r="N7" s="64"/>
      <c r="O7" s="60"/>
      <c r="P7" s="60"/>
    </row>
    <row r="8" spans="1:17" x14ac:dyDescent="0.25">
      <c r="A8" s="10" t="s">
        <v>8</v>
      </c>
      <c r="B8" s="33">
        <v>60994</v>
      </c>
      <c r="C8" s="34">
        <v>1800</v>
      </c>
      <c r="D8" s="34">
        <v>1620</v>
      </c>
      <c r="E8" s="34">
        <v>1200</v>
      </c>
      <c r="F8" s="23">
        <f>SUM(B8:E8)</f>
        <v>65614</v>
      </c>
      <c r="G8" s="34">
        <v>953.4</v>
      </c>
      <c r="H8" s="34">
        <v>15845.16</v>
      </c>
      <c r="I8" s="34">
        <v>8291.5</v>
      </c>
      <c r="J8" s="23">
        <f>B8/1000*0.12*16</f>
        <v>117.10848</v>
      </c>
      <c r="K8" s="34">
        <v>309.43</v>
      </c>
      <c r="L8" s="34">
        <v>927.1</v>
      </c>
      <c r="M8" s="23">
        <f>SUM(F8:L8)</f>
        <v>92057.698479999992</v>
      </c>
      <c r="N8" s="23">
        <f>March!P8</f>
        <v>84259.598479999986</v>
      </c>
      <c r="O8" s="4">
        <v>7350.24</v>
      </c>
      <c r="P8" s="1">
        <f>N8-O8</f>
        <v>76909.358479999981</v>
      </c>
      <c r="Q8" s="17"/>
    </row>
    <row r="9" spans="1:17" ht="15" customHeight="1" x14ac:dyDescent="0.25">
      <c r="A9" s="71" t="s">
        <v>23</v>
      </c>
      <c r="B9" s="68" t="s">
        <v>9</v>
      </c>
      <c r="C9" s="42" t="s">
        <v>10</v>
      </c>
      <c r="D9" s="42" t="s">
        <v>11</v>
      </c>
      <c r="E9" s="42" t="s">
        <v>19</v>
      </c>
      <c r="F9" s="42" t="s">
        <v>7</v>
      </c>
      <c r="G9" s="42" t="s">
        <v>6</v>
      </c>
      <c r="H9" s="42" t="s">
        <v>21</v>
      </c>
      <c r="I9" s="42" t="s">
        <v>13</v>
      </c>
      <c r="J9" s="42" t="s">
        <v>14</v>
      </c>
      <c r="K9" s="42" t="s">
        <v>5</v>
      </c>
      <c r="L9" s="42" t="s">
        <v>15</v>
      </c>
      <c r="M9" s="42" t="s">
        <v>16</v>
      </c>
      <c r="N9" s="24"/>
      <c r="O9" s="5"/>
      <c r="P9" s="5"/>
      <c r="Q9" s="18"/>
    </row>
    <row r="10" spans="1:17" x14ac:dyDescent="0.25">
      <c r="A10" s="72"/>
      <c r="B10" s="73"/>
      <c r="C10" s="56"/>
      <c r="D10" s="56"/>
      <c r="E10" s="56"/>
      <c r="F10" s="56"/>
      <c r="G10" s="70"/>
      <c r="H10" s="56"/>
      <c r="I10" s="56"/>
      <c r="J10" s="56"/>
      <c r="K10" s="70"/>
      <c r="L10" s="56"/>
      <c r="M10" s="42"/>
      <c r="N10" s="24"/>
      <c r="O10" s="5"/>
      <c r="P10" s="5"/>
      <c r="Q10" s="18"/>
    </row>
    <row r="11" spans="1:17" x14ac:dyDescent="0.25">
      <c r="A11" s="10" t="s">
        <v>49</v>
      </c>
      <c r="B11" s="33">
        <v>40126.74</v>
      </c>
      <c r="C11" s="34" t="s">
        <v>20</v>
      </c>
      <c r="D11" s="34" t="s">
        <v>20</v>
      </c>
      <c r="E11" s="34" t="s">
        <v>20</v>
      </c>
      <c r="F11" s="23">
        <f>SUM(B11:E11)</f>
        <v>40126.74</v>
      </c>
      <c r="G11" s="23">
        <f>F11*0.0765</f>
        <v>3069.6956099999998</v>
      </c>
      <c r="H11" s="23">
        <f>SUM(B11:D11)*0.1532</f>
        <v>6147.4165679999996</v>
      </c>
      <c r="I11" s="34">
        <v>8291.5</v>
      </c>
      <c r="J11" s="23">
        <f>B11/1000*0.12*16</f>
        <v>77.043340799999996</v>
      </c>
      <c r="K11" s="23">
        <f>F11*0.004706</f>
        <v>188.83643843999999</v>
      </c>
      <c r="L11" s="23">
        <f>F11*0.0015</f>
        <v>60.190109999999997</v>
      </c>
      <c r="M11" s="23">
        <f>SUM(F11:L11)</f>
        <v>57961.422067240004</v>
      </c>
      <c r="N11" s="23">
        <f>March!P11</f>
        <v>53308.742067240004</v>
      </c>
      <c r="O11" s="6">
        <v>2594.65</v>
      </c>
      <c r="P11" s="2">
        <f>N11-O11</f>
        <v>50714.092067240003</v>
      </c>
      <c r="Q11" s="19"/>
    </row>
    <row r="12" spans="1:17" x14ac:dyDescent="0.25">
      <c r="A12" s="61" t="s">
        <v>46</v>
      </c>
      <c r="B12" s="61"/>
      <c r="C12" s="61"/>
      <c r="D12" s="22"/>
      <c r="E12" s="22"/>
      <c r="F12" s="22"/>
      <c r="G12" s="22"/>
      <c r="H12" s="22"/>
      <c r="I12" s="22"/>
      <c r="J12" s="22"/>
      <c r="K12" s="22"/>
      <c r="L12" s="22"/>
      <c r="M12" s="25">
        <v>150019.12</v>
      </c>
      <c r="N12" s="25">
        <f>March!P12</f>
        <v>137568.34054723999</v>
      </c>
      <c r="O12" s="3">
        <f>O8+O11</f>
        <v>9944.89</v>
      </c>
      <c r="P12" s="3">
        <f>N12-O12</f>
        <v>127623.45054723999</v>
      </c>
      <c r="Q12" s="18"/>
    </row>
    <row r="13" spans="1:17" x14ac:dyDescent="0.25">
      <c r="A13" s="8"/>
      <c r="B13" s="30"/>
      <c r="C13" s="22"/>
      <c r="D13" s="22"/>
      <c r="E13" s="22"/>
      <c r="F13" s="22"/>
      <c r="G13" s="22"/>
      <c r="H13" s="22"/>
      <c r="I13" s="22"/>
      <c r="J13" s="35"/>
      <c r="K13" s="35"/>
      <c r="L13" s="35"/>
      <c r="M13" s="26"/>
      <c r="N13" s="26"/>
      <c r="O13" s="7"/>
      <c r="P13" s="7"/>
      <c r="Q13" s="18"/>
    </row>
    <row r="14" spans="1:17" x14ac:dyDescent="0.25">
      <c r="A14" s="75" t="s">
        <v>42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18"/>
    </row>
    <row r="15" spans="1:17" s="20" customFormat="1" ht="12" x14ac:dyDescent="0.25">
      <c r="A15" s="11" t="s">
        <v>41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27">
        <v>10000</v>
      </c>
      <c r="N15" s="27">
        <f>March!P15</f>
        <v>10000</v>
      </c>
      <c r="O15" s="6"/>
      <c r="P15" s="2">
        <f>N15-O15</f>
        <v>10000</v>
      </c>
    </row>
    <row r="16" spans="1:17" s="20" customFormat="1" ht="12" x14ac:dyDescent="0.25">
      <c r="A16" s="11" t="s">
        <v>40</v>
      </c>
      <c r="B16" s="48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27">
        <v>5000</v>
      </c>
      <c r="N16" s="27">
        <f>March!P16</f>
        <v>5000</v>
      </c>
      <c r="O16" s="6"/>
      <c r="P16" s="2">
        <f t="shared" ref="P16:P18" si="0">N16-O16</f>
        <v>5000</v>
      </c>
    </row>
    <row r="17" spans="1:19" s="20" customFormat="1" ht="12" x14ac:dyDescent="0.25">
      <c r="A17" s="11" t="s">
        <v>39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27">
        <v>3000</v>
      </c>
      <c r="N17" s="27">
        <f>March!P17</f>
        <v>3000</v>
      </c>
      <c r="O17" s="6"/>
      <c r="P17" s="2">
        <f t="shared" si="0"/>
        <v>3000</v>
      </c>
    </row>
    <row r="18" spans="1:19" s="20" customFormat="1" ht="12" x14ac:dyDescent="0.25">
      <c r="A18" s="11" t="s">
        <v>38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27">
        <v>5000</v>
      </c>
      <c r="N18" s="27">
        <f>March!P18</f>
        <v>5000</v>
      </c>
      <c r="O18" s="6"/>
      <c r="P18" s="2">
        <f t="shared" si="0"/>
        <v>5000</v>
      </c>
    </row>
    <row r="19" spans="1:19" x14ac:dyDescent="0.25">
      <c r="A19" s="53" t="s">
        <v>24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9" x14ac:dyDescent="0.25">
      <c r="A20" s="55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9" x14ac:dyDescent="0.25">
      <c r="A21" s="12" t="s">
        <v>0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27">
        <v>4900</v>
      </c>
      <c r="N21" s="27">
        <f>March!P21</f>
        <v>4900</v>
      </c>
      <c r="O21" s="6"/>
      <c r="P21" s="2">
        <f>N21-O21</f>
        <v>4900</v>
      </c>
    </row>
    <row r="22" spans="1:19" x14ac:dyDescent="0.25">
      <c r="A22" s="12" t="s">
        <v>1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27">
        <v>3500</v>
      </c>
      <c r="N22" s="27">
        <f>March!P22</f>
        <v>3500</v>
      </c>
      <c r="O22" s="6"/>
      <c r="P22" s="2">
        <f t="shared" ref="P22:P24" si="1">N22-O22</f>
        <v>3500</v>
      </c>
    </row>
    <row r="23" spans="1:19" x14ac:dyDescent="0.25">
      <c r="A23" s="12" t="s">
        <v>2</v>
      </c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7">
        <v>3250</v>
      </c>
      <c r="N23" s="27">
        <f>March!P23</f>
        <v>3250</v>
      </c>
      <c r="O23" s="6"/>
      <c r="P23" s="2">
        <f t="shared" si="1"/>
        <v>3250</v>
      </c>
    </row>
    <row r="24" spans="1:19" x14ac:dyDescent="0.25">
      <c r="A24" s="12" t="s">
        <v>3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27">
        <v>21000</v>
      </c>
      <c r="N24" s="27">
        <f>March!P24</f>
        <v>21000</v>
      </c>
      <c r="O24" s="6"/>
      <c r="P24" s="2">
        <f t="shared" si="1"/>
        <v>21000</v>
      </c>
    </row>
    <row r="25" spans="1:19" x14ac:dyDescent="0.25">
      <c r="A25" s="13" t="s">
        <v>4</v>
      </c>
      <c r="B25" s="38"/>
      <c r="C25" s="39"/>
      <c r="D25" s="37"/>
      <c r="E25" s="37"/>
      <c r="F25" s="37"/>
      <c r="G25" s="37"/>
      <c r="H25" s="37"/>
      <c r="I25" s="37"/>
      <c r="J25" s="37"/>
      <c r="K25" s="37"/>
      <c r="L25" s="37"/>
      <c r="M25" s="27">
        <f>SUM(M12:M24)</f>
        <v>205669.12</v>
      </c>
      <c r="N25" s="27"/>
      <c r="O25" s="2">
        <f>O12+O15+O16+O17+O18+O21+O22+O23+O24</f>
        <v>9944.89</v>
      </c>
      <c r="P25" s="2">
        <f>SUM(P12:P24)</f>
        <v>183273.45054723998</v>
      </c>
      <c r="Q25" s="21"/>
      <c r="R25" s="21"/>
      <c r="S25" s="21"/>
    </row>
    <row r="26" spans="1:19" x14ac:dyDescent="0.25">
      <c r="A26" s="44" t="s">
        <v>33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21"/>
      <c r="R26" s="21"/>
      <c r="S26" s="21"/>
    </row>
    <row r="27" spans="1:19" x14ac:dyDescent="0.25">
      <c r="A27" s="46" t="s">
        <v>48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9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9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9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9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9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x14ac:dyDescent="0.25">
      <c r="A33" s="14"/>
      <c r="B33" s="4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x14ac:dyDescent="0.25">
      <c r="A34" s="14"/>
      <c r="B34" s="40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x14ac:dyDescent="0.25">
      <c r="A35" s="14"/>
      <c r="B35" s="40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x14ac:dyDescent="0.25">
      <c r="A36" s="14"/>
      <c r="B36" s="4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</sheetData>
  <sheetProtection sheet="1" objects="1" scenarios="1" selectLockedCells="1"/>
  <mergeCells count="40">
    <mergeCell ref="O6:O7"/>
    <mergeCell ref="K9:K10"/>
    <mergeCell ref="L9:L10"/>
    <mergeCell ref="M9:M10"/>
    <mergeCell ref="A12:C12"/>
    <mergeCell ref="J9:J10"/>
    <mergeCell ref="I6:I7"/>
    <mergeCell ref="J6:J7"/>
    <mergeCell ref="K6:K7"/>
    <mergeCell ref="L6:L7"/>
    <mergeCell ref="M6:M7"/>
    <mergeCell ref="E9:E10"/>
    <mergeCell ref="F9:F10"/>
    <mergeCell ref="C9:C10"/>
    <mergeCell ref="D9:D10"/>
    <mergeCell ref="G9:G10"/>
    <mergeCell ref="A27:P32"/>
    <mergeCell ref="A1:P1"/>
    <mergeCell ref="A6:A7"/>
    <mergeCell ref="B6:B7"/>
    <mergeCell ref="C6:C7"/>
    <mergeCell ref="D6:D7"/>
    <mergeCell ref="E6:E7"/>
    <mergeCell ref="F6:F7"/>
    <mergeCell ref="G6:G7"/>
    <mergeCell ref="H6:H7"/>
    <mergeCell ref="P6:P7"/>
    <mergeCell ref="A9:A10"/>
    <mergeCell ref="B9:B10"/>
    <mergeCell ref="A14:P14"/>
    <mergeCell ref="N6:N7"/>
    <mergeCell ref="A5:P5"/>
    <mergeCell ref="H9:H10"/>
    <mergeCell ref="I9:I10"/>
    <mergeCell ref="A26:P26"/>
    <mergeCell ref="B15:L15"/>
    <mergeCell ref="B16:L16"/>
    <mergeCell ref="B17:L17"/>
    <mergeCell ref="B18:L18"/>
    <mergeCell ref="A19:P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6"/>
  <sheetViews>
    <sheetView workbookViewId="0">
      <selection activeCell="I40" sqref="I40"/>
    </sheetView>
  </sheetViews>
  <sheetFormatPr defaultRowHeight="15" x14ac:dyDescent="0.25"/>
  <cols>
    <col min="1" max="1" width="19.7109375" style="15" customWidth="1"/>
    <col min="2" max="2" width="9.140625" style="41"/>
    <col min="3" max="12" width="9.140625" style="29"/>
    <col min="13" max="13" width="11.85546875" style="29" bestFit="1" customWidth="1"/>
    <col min="14" max="16" width="14.7109375" style="29" customWidth="1"/>
    <col min="17" max="16384" width="9.140625" style="16"/>
  </cols>
  <sheetData>
    <row r="1" spans="1:17" x14ac:dyDescent="0.25">
      <c r="A1" s="62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x14ac:dyDescent="0.25">
      <c r="A2" s="8"/>
      <c r="B2" s="30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x14ac:dyDescent="0.25">
      <c r="A3" s="9"/>
      <c r="B3" s="31"/>
      <c r="C3" s="32"/>
      <c r="D3" s="3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7" x14ac:dyDescent="0.25">
      <c r="A4" s="8"/>
      <c r="B4" s="3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7" ht="15" customHeight="1" x14ac:dyDescent="0.25">
      <c r="A5" s="75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7" ht="15" customHeight="1" x14ac:dyDescent="0.25">
      <c r="A6" s="66" t="s">
        <v>23</v>
      </c>
      <c r="B6" s="68" t="s">
        <v>9</v>
      </c>
      <c r="C6" s="42" t="s">
        <v>10</v>
      </c>
      <c r="D6" s="42" t="s">
        <v>11</v>
      </c>
      <c r="E6" s="42" t="s">
        <v>19</v>
      </c>
      <c r="F6" s="42" t="s">
        <v>7</v>
      </c>
      <c r="G6" s="42" t="s">
        <v>6</v>
      </c>
      <c r="H6" s="42" t="s">
        <v>12</v>
      </c>
      <c r="I6" s="42" t="s">
        <v>13</v>
      </c>
      <c r="J6" s="42" t="s">
        <v>14</v>
      </c>
      <c r="K6" s="42" t="s">
        <v>5</v>
      </c>
      <c r="L6" s="42" t="s">
        <v>15</v>
      </c>
      <c r="M6" s="42" t="s">
        <v>16</v>
      </c>
      <c r="N6" s="42" t="s">
        <v>45</v>
      </c>
      <c r="O6" s="42" t="s">
        <v>17</v>
      </c>
      <c r="P6" s="42" t="s">
        <v>47</v>
      </c>
    </row>
    <row r="7" spans="1:17" x14ac:dyDescent="0.25">
      <c r="A7" s="67"/>
      <c r="B7" s="69"/>
      <c r="C7" s="43"/>
      <c r="D7" s="43"/>
      <c r="E7" s="43"/>
      <c r="F7" s="43"/>
      <c r="G7" s="59"/>
      <c r="H7" s="43"/>
      <c r="I7" s="43"/>
      <c r="J7" s="43"/>
      <c r="K7" s="59"/>
      <c r="L7" s="43"/>
      <c r="M7" s="60"/>
      <c r="N7" s="64"/>
      <c r="O7" s="60"/>
      <c r="P7" s="60"/>
    </row>
    <row r="8" spans="1:17" x14ac:dyDescent="0.25">
      <c r="A8" s="10" t="s">
        <v>8</v>
      </c>
      <c r="B8" s="33">
        <v>60994</v>
      </c>
      <c r="C8" s="34">
        <v>1800</v>
      </c>
      <c r="D8" s="34">
        <v>1620</v>
      </c>
      <c r="E8" s="34">
        <v>1200</v>
      </c>
      <c r="F8" s="23">
        <f>SUM(B8:E8)</f>
        <v>65614</v>
      </c>
      <c r="G8" s="34">
        <v>953.4</v>
      </c>
      <c r="H8" s="34">
        <v>15845.16</v>
      </c>
      <c r="I8" s="34">
        <v>8291.5</v>
      </c>
      <c r="J8" s="23">
        <f>B8/1000*0.12*16</f>
        <v>117.10848</v>
      </c>
      <c r="K8" s="34">
        <v>309.43</v>
      </c>
      <c r="L8" s="34">
        <v>927.1</v>
      </c>
      <c r="M8" s="23">
        <f>SUM(F8:L8)</f>
        <v>92057.698479999992</v>
      </c>
      <c r="N8" s="23">
        <f>April!P8</f>
        <v>76909.358479999981</v>
      </c>
      <c r="O8" s="4">
        <v>7770.11</v>
      </c>
      <c r="P8" s="1">
        <f>N8-O8</f>
        <v>69139.24847999998</v>
      </c>
      <c r="Q8" s="17"/>
    </row>
    <row r="9" spans="1:17" ht="15" customHeight="1" x14ac:dyDescent="0.25">
      <c r="A9" s="71" t="s">
        <v>23</v>
      </c>
      <c r="B9" s="68" t="s">
        <v>9</v>
      </c>
      <c r="C9" s="42" t="s">
        <v>10</v>
      </c>
      <c r="D9" s="42" t="s">
        <v>11</v>
      </c>
      <c r="E9" s="42" t="s">
        <v>19</v>
      </c>
      <c r="F9" s="42" t="s">
        <v>7</v>
      </c>
      <c r="G9" s="42" t="s">
        <v>6</v>
      </c>
      <c r="H9" s="42" t="s">
        <v>21</v>
      </c>
      <c r="I9" s="42" t="s">
        <v>13</v>
      </c>
      <c r="J9" s="42" t="s">
        <v>14</v>
      </c>
      <c r="K9" s="42" t="s">
        <v>5</v>
      </c>
      <c r="L9" s="42" t="s">
        <v>15</v>
      </c>
      <c r="M9" s="42" t="s">
        <v>16</v>
      </c>
      <c r="N9" s="24"/>
      <c r="O9" s="5"/>
      <c r="P9" s="5"/>
      <c r="Q9" s="18"/>
    </row>
    <row r="10" spans="1:17" x14ac:dyDescent="0.25">
      <c r="A10" s="72"/>
      <c r="B10" s="73"/>
      <c r="C10" s="56"/>
      <c r="D10" s="56"/>
      <c r="E10" s="56"/>
      <c r="F10" s="56"/>
      <c r="G10" s="70"/>
      <c r="H10" s="56"/>
      <c r="I10" s="56"/>
      <c r="J10" s="56"/>
      <c r="K10" s="70"/>
      <c r="L10" s="56"/>
      <c r="M10" s="42"/>
      <c r="N10" s="24"/>
      <c r="O10" s="5"/>
      <c r="P10" s="5"/>
      <c r="Q10" s="18"/>
    </row>
    <row r="11" spans="1:17" x14ac:dyDescent="0.25">
      <c r="A11" s="10" t="s">
        <v>18</v>
      </c>
      <c r="B11" s="33">
        <v>40126.74</v>
      </c>
      <c r="C11" s="34" t="s">
        <v>20</v>
      </c>
      <c r="D11" s="34" t="s">
        <v>20</v>
      </c>
      <c r="E11" s="34" t="s">
        <v>20</v>
      </c>
      <c r="F11" s="23">
        <f>SUM(B11:E11)</f>
        <v>40126.74</v>
      </c>
      <c r="G11" s="23">
        <f>F11*0.0765</f>
        <v>3069.6956099999998</v>
      </c>
      <c r="H11" s="23">
        <f>SUM(B11:D11)*0.1532</f>
        <v>6147.4165679999996</v>
      </c>
      <c r="I11" s="34">
        <v>8291.5</v>
      </c>
      <c r="J11" s="23">
        <f>B11/1000*0.12*16</f>
        <v>77.043340799999996</v>
      </c>
      <c r="K11" s="23">
        <f>F11*0.004706</f>
        <v>188.83643843999999</v>
      </c>
      <c r="L11" s="23">
        <f>F11*0.0015</f>
        <v>60.190109999999997</v>
      </c>
      <c r="M11" s="23">
        <f>SUM(F11:L11)</f>
        <v>57961.422067240004</v>
      </c>
      <c r="N11" s="23">
        <f>April!P11</f>
        <v>50714.092067240003</v>
      </c>
      <c r="O11" s="6"/>
      <c r="P11" s="2">
        <f>N11-O11</f>
        <v>50714.092067240003</v>
      </c>
      <c r="Q11" s="19"/>
    </row>
    <row r="12" spans="1:17" x14ac:dyDescent="0.25">
      <c r="A12" s="61" t="s">
        <v>46</v>
      </c>
      <c r="B12" s="61"/>
      <c r="C12" s="61"/>
      <c r="D12" s="22"/>
      <c r="E12" s="22"/>
      <c r="F12" s="22"/>
      <c r="G12" s="22"/>
      <c r="H12" s="22"/>
      <c r="I12" s="22"/>
      <c r="J12" s="22"/>
      <c r="K12" s="22"/>
      <c r="L12" s="22"/>
      <c r="M12" s="25">
        <v>150019.12</v>
      </c>
      <c r="N12" s="25">
        <f>April!P12</f>
        <v>127623.45054723999</v>
      </c>
      <c r="O12" s="3">
        <f>O8+O11</f>
        <v>7770.11</v>
      </c>
      <c r="P12" s="3">
        <f>N12-O12</f>
        <v>119853.34054723999</v>
      </c>
      <c r="Q12" s="18"/>
    </row>
    <row r="13" spans="1:17" x14ac:dyDescent="0.25">
      <c r="A13" s="8"/>
      <c r="B13" s="30"/>
      <c r="C13" s="22"/>
      <c r="D13" s="22"/>
      <c r="E13" s="22"/>
      <c r="F13" s="22"/>
      <c r="G13" s="22"/>
      <c r="H13" s="22"/>
      <c r="I13" s="22"/>
      <c r="J13" s="35"/>
      <c r="K13" s="35"/>
      <c r="L13" s="35"/>
      <c r="M13" s="26"/>
      <c r="N13" s="26"/>
      <c r="O13" s="7"/>
      <c r="P13" s="7"/>
      <c r="Q13" s="18"/>
    </row>
    <row r="14" spans="1:17" x14ac:dyDescent="0.25">
      <c r="A14" s="75" t="s">
        <v>42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18"/>
    </row>
    <row r="15" spans="1:17" s="20" customFormat="1" ht="12" x14ac:dyDescent="0.25">
      <c r="A15" s="11" t="s">
        <v>41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27">
        <v>10000</v>
      </c>
      <c r="N15" s="27">
        <f>April!P15</f>
        <v>10000</v>
      </c>
      <c r="O15" s="6"/>
      <c r="P15" s="2">
        <f>N15-O15</f>
        <v>10000</v>
      </c>
    </row>
    <row r="16" spans="1:17" s="20" customFormat="1" ht="12" x14ac:dyDescent="0.25">
      <c r="A16" s="11" t="s">
        <v>40</v>
      </c>
      <c r="B16" s="48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27">
        <v>5000</v>
      </c>
      <c r="N16" s="27">
        <f>April!P16</f>
        <v>5000</v>
      </c>
      <c r="O16" s="6"/>
      <c r="P16" s="2">
        <f t="shared" ref="P16:P18" si="0">N16-O16</f>
        <v>5000</v>
      </c>
    </row>
    <row r="17" spans="1:19" s="20" customFormat="1" ht="12" x14ac:dyDescent="0.25">
      <c r="A17" s="11" t="s">
        <v>39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27">
        <v>3000</v>
      </c>
      <c r="N17" s="27">
        <f>April!P17</f>
        <v>3000</v>
      </c>
      <c r="O17" s="6"/>
      <c r="P17" s="2">
        <f t="shared" si="0"/>
        <v>3000</v>
      </c>
    </row>
    <row r="18" spans="1:19" s="20" customFormat="1" ht="12" x14ac:dyDescent="0.25">
      <c r="A18" s="11" t="s">
        <v>38</v>
      </c>
      <c r="B18" s="48" t="s">
        <v>50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27">
        <v>5000</v>
      </c>
      <c r="N18" s="27">
        <f>April!P18</f>
        <v>5000</v>
      </c>
      <c r="O18" s="6">
        <v>23.15</v>
      </c>
      <c r="P18" s="2">
        <f t="shared" si="0"/>
        <v>4976.8500000000004</v>
      </c>
    </row>
    <row r="19" spans="1:19" x14ac:dyDescent="0.25">
      <c r="A19" s="53" t="s">
        <v>24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9" x14ac:dyDescent="0.25">
      <c r="A20" s="55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9" x14ac:dyDescent="0.25">
      <c r="A21" s="12" t="s">
        <v>0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27">
        <v>4900</v>
      </c>
      <c r="N21" s="27">
        <f>April!P21</f>
        <v>4900</v>
      </c>
      <c r="O21" s="6"/>
      <c r="P21" s="2">
        <f>N21-O21</f>
        <v>4900</v>
      </c>
    </row>
    <row r="22" spans="1:19" x14ac:dyDescent="0.25">
      <c r="A22" s="12" t="s">
        <v>1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27">
        <v>3500</v>
      </c>
      <c r="N22" s="27">
        <f>April!P22</f>
        <v>3500</v>
      </c>
      <c r="O22" s="6"/>
      <c r="P22" s="2">
        <f t="shared" ref="P22:P24" si="1">N22-O22</f>
        <v>3500</v>
      </c>
    </row>
    <row r="23" spans="1:19" x14ac:dyDescent="0.25">
      <c r="A23" s="12" t="s">
        <v>2</v>
      </c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7">
        <v>3250</v>
      </c>
      <c r="N23" s="27">
        <f>April!P23</f>
        <v>3250</v>
      </c>
      <c r="O23" s="6"/>
      <c r="P23" s="2">
        <f t="shared" si="1"/>
        <v>3250</v>
      </c>
    </row>
    <row r="24" spans="1:19" x14ac:dyDescent="0.25">
      <c r="A24" s="12" t="s">
        <v>3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27">
        <v>21000</v>
      </c>
      <c r="N24" s="27">
        <f>April!P24</f>
        <v>21000</v>
      </c>
      <c r="O24" s="6"/>
      <c r="P24" s="2">
        <f t="shared" si="1"/>
        <v>21000</v>
      </c>
    </row>
    <row r="25" spans="1:19" x14ac:dyDescent="0.25">
      <c r="A25" s="13" t="s">
        <v>4</v>
      </c>
      <c r="B25" s="38"/>
      <c r="C25" s="39"/>
      <c r="D25" s="37"/>
      <c r="E25" s="37"/>
      <c r="F25" s="37"/>
      <c r="G25" s="37"/>
      <c r="H25" s="37"/>
      <c r="I25" s="37"/>
      <c r="J25" s="37"/>
      <c r="K25" s="37"/>
      <c r="L25" s="37"/>
      <c r="M25" s="27">
        <f>SUM(M12:M24)</f>
        <v>205669.12</v>
      </c>
      <c r="N25" s="27"/>
      <c r="O25" s="2">
        <f>O12+O15+O16+O17+O18+O21+O22+O23+O24</f>
        <v>7793.2599999999993</v>
      </c>
      <c r="P25" s="2">
        <f>SUM(P12:P24)</f>
        <v>175480.19054724</v>
      </c>
      <c r="Q25" s="21"/>
      <c r="R25" s="21"/>
      <c r="S25" s="21"/>
    </row>
    <row r="26" spans="1:19" x14ac:dyDescent="0.25">
      <c r="A26" s="44" t="s">
        <v>33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21"/>
      <c r="R26" s="21"/>
      <c r="S26" s="21"/>
    </row>
    <row r="27" spans="1:19" x14ac:dyDescent="0.25">
      <c r="A27" s="46" t="s">
        <v>51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9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9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9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9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9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x14ac:dyDescent="0.25">
      <c r="A33" s="14"/>
      <c r="B33" s="4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x14ac:dyDescent="0.25">
      <c r="A34" s="14"/>
      <c r="B34" s="40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x14ac:dyDescent="0.25">
      <c r="A35" s="14"/>
      <c r="B35" s="40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x14ac:dyDescent="0.25">
      <c r="A36" s="14"/>
      <c r="B36" s="4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</sheetData>
  <sheetProtection sheet="1" objects="1" scenarios="1" selectLockedCells="1"/>
  <mergeCells count="40">
    <mergeCell ref="O6:O7"/>
    <mergeCell ref="K9:K10"/>
    <mergeCell ref="L9:L10"/>
    <mergeCell ref="M9:M10"/>
    <mergeCell ref="A12:C12"/>
    <mergeCell ref="J9:J10"/>
    <mergeCell ref="I6:I7"/>
    <mergeCell ref="J6:J7"/>
    <mergeCell ref="K6:K7"/>
    <mergeCell ref="L6:L7"/>
    <mergeCell ref="M6:M7"/>
    <mergeCell ref="E9:E10"/>
    <mergeCell ref="F9:F10"/>
    <mergeCell ref="C9:C10"/>
    <mergeCell ref="D9:D10"/>
    <mergeCell ref="G9:G10"/>
    <mergeCell ref="A27:P32"/>
    <mergeCell ref="A1:P1"/>
    <mergeCell ref="A6:A7"/>
    <mergeCell ref="B6:B7"/>
    <mergeCell ref="C6:C7"/>
    <mergeCell ref="D6:D7"/>
    <mergeCell ref="E6:E7"/>
    <mergeCell ref="F6:F7"/>
    <mergeCell ref="G6:G7"/>
    <mergeCell ref="H6:H7"/>
    <mergeCell ref="P6:P7"/>
    <mergeCell ref="A9:A10"/>
    <mergeCell ref="B9:B10"/>
    <mergeCell ref="A14:P14"/>
    <mergeCell ref="N6:N7"/>
    <mergeCell ref="A5:P5"/>
    <mergeCell ref="H9:H10"/>
    <mergeCell ref="I9:I10"/>
    <mergeCell ref="A26:P26"/>
    <mergeCell ref="B15:L15"/>
    <mergeCell ref="B16:L16"/>
    <mergeCell ref="B17:L17"/>
    <mergeCell ref="B18:L18"/>
    <mergeCell ref="A19:P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6"/>
  <sheetViews>
    <sheetView workbookViewId="0">
      <selection activeCell="A27" sqref="A27:P32"/>
    </sheetView>
  </sheetViews>
  <sheetFormatPr defaultRowHeight="15" x14ac:dyDescent="0.25"/>
  <cols>
    <col min="1" max="1" width="19.7109375" style="15" customWidth="1"/>
    <col min="2" max="2" width="9.140625" style="41"/>
    <col min="3" max="12" width="9.140625" style="29"/>
    <col min="13" max="13" width="11.85546875" style="29" bestFit="1" customWidth="1"/>
    <col min="14" max="16" width="14.7109375" style="29" customWidth="1"/>
    <col min="17" max="16384" width="9.140625" style="16"/>
  </cols>
  <sheetData>
    <row r="1" spans="1:17" x14ac:dyDescent="0.25">
      <c r="A1" s="62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x14ac:dyDescent="0.25">
      <c r="A2" s="8"/>
      <c r="B2" s="30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x14ac:dyDescent="0.25">
      <c r="A3" s="9"/>
      <c r="B3" s="31"/>
      <c r="C3" s="32"/>
      <c r="D3" s="3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7" x14ac:dyDescent="0.25">
      <c r="A4" s="8"/>
      <c r="B4" s="3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7" ht="15" customHeight="1" x14ac:dyDescent="0.25">
      <c r="A5" s="75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7" ht="15" customHeight="1" x14ac:dyDescent="0.25">
      <c r="A6" s="66" t="s">
        <v>23</v>
      </c>
      <c r="B6" s="68" t="s">
        <v>9</v>
      </c>
      <c r="C6" s="42" t="s">
        <v>10</v>
      </c>
      <c r="D6" s="42" t="s">
        <v>11</v>
      </c>
      <c r="E6" s="42" t="s">
        <v>19</v>
      </c>
      <c r="F6" s="42" t="s">
        <v>7</v>
      </c>
      <c r="G6" s="42" t="s">
        <v>6</v>
      </c>
      <c r="H6" s="42" t="s">
        <v>12</v>
      </c>
      <c r="I6" s="42" t="s">
        <v>13</v>
      </c>
      <c r="J6" s="42" t="s">
        <v>14</v>
      </c>
      <c r="K6" s="42" t="s">
        <v>5</v>
      </c>
      <c r="L6" s="42" t="s">
        <v>15</v>
      </c>
      <c r="M6" s="42" t="s">
        <v>16</v>
      </c>
      <c r="N6" s="42" t="s">
        <v>45</v>
      </c>
      <c r="O6" s="42" t="s">
        <v>17</v>
      </c>
      <c r="P6" s="42" t="s">
        <v>47</v>
      </c>
    </row>
    <row r="7" spans="1:17" x14ac:dyDescent="0.25">
      <c r="A7" s="67"/>
      <c r="B7" s="69"/>
      <c r="C7" s="43"/>
      <c r="D7" s="43"/>
      <c r="E7" s="43"/>
      <c r="F7" s="43"/>
      <c r="G7" s="59"/>
      <c r="H7" s="43"/>
      <c r="I7" s="43"/>
      <c r="J7" s="43"/>
      <c r="K7" s="59"/>
      <c r="L7" s="43"/>
      <c r="M7" s="60"/>
      <c r="N7" s="64"/>
      <c r="O7" s="60"/>
      <c r="P7" s="60"/>
    </row>
    <row r="8" spans="1:17" x14ac:dyDescent="0.25">
      <c r="A8" s="10" t="s">
        <v>8</v>
      </c>
      <c r="B8" s="33">
        <v>60994</v>
      </c>
      <c r="C8" s="34">
        <v>1800</v>
      </c>
      <c r="D8" s="34">
        <v>1620</v>
      </c>
      <c r="E8" s="34">
        <v>1200</v>
      </c>
      <c r="F8" s="23">
        <f>SUM(B8:E8)</f>
        <v>65614</v>
      </c>
      <c r="G8" s="34">
        <v>953.4</v>
      </c>
      <c r="H8" s="34">
        <v>15845.16</v>
      </c>
      <c r="I8" s="34">
        <v>8291.5</v>
      </c>
      <c r="J8" s="23">
        <f>B8/1000*0.12*16</f>
        <v>117.10848</v>
      </c>
      <c r="K8" s="34">
        <v>309.43</v>
      </c>
      <c r="L8" s="34">
        <v>927.1</v>
      </c>
      <c r="M8" s="23">
        <f>SUM(F8:L8)</f>
        <v>92057.698479999992</v>
      </c>
      <c r="N8" s="23">
        <f>May!P8</f>
        <v>69139.24847999998</v>
      </c>
      <c r="O8" s="4">
        <v>10161.24</v>
      </c>
      <c r="P8" s="1">
        <f>N8-O8</f>
        <v>58978.008479999982</v>
      </c>
      <c r="Q8" s="17"/>
    </row>
    <row r="9" spans="1:17" ht="15" customHeight="1" x14ac:dyDescent="0.25">
      <c r="A9" s="71" t="s">
        <v>23</v>
      </c>
      <c r="B9" s="68" t="s">
        <v>9</v>
      </c>
      <c r="C9" s="42" t="s">
        <v>10</v>
      </c>
      <c r="D9" s="42" t="s">
        <v>11</v>
      </c>
      <c r="E9" s="42" t="s">
        <v>19</v>
      </c>
      <c r="F9" s="42" t="s">
        <v>7</v>
      </c>
      <c r="G9" s="42" t="s">
        <v>6</v>
      </c>
      <c r="H9" s="42" t="s">
        <v>21</v>
      </c>
      <c r="I9" s="42" t="s">
        <v>13</v>
      </c>
      <c r="J9" s="42" t="s">
        <v>14</v>
      </c>
      <c r="K9" s="42" t="s">
        <v>5</v>
      </c>
      <c r="L9" s="42" t="s">
        <v>15</v>
      </c>
      <c r="M9" s="42" t="s">
        <v>16</v>
      </c>
      <c r="N9" s="24"/>
      <c r="O9" s="5"/>
      <c r="P9" s="5"/>
      <c r="Q9" s="18"/>
    </row>
    <row r="10" spans="1:17" x14ac:dyDescent="0.25">
      <c r="A10" s="72"/>
      <c r="B10" s="73"/>
      <c r="C10" s="56"/>
      <c r="D10" s="56"/>
      <c r="E10" s="56"/>
      <c r="F10" s="56"/>
      <c r="G10" s="70"/>
      <c r="H10" s="56"/>
      <c r="I10" s="56"/>
      <c r="J10" s="56"/>
      <c r="K10" s="70"/>
      <c r="L10" s="56"/>
      <c r="M10" s="42"/>
      <c r="N10" s="24"/>
      <c r="O10" s="5"/>
      <c r="P10" s="5"/>
      <c r="Q10" s="18"/>
    </row>
    <row r="11" spans="1:17" x14ac:dyDescent="0.25">
      <c r="A11" s="10" t="s">
        <v>18</v>
      </c>
      <c r="B11" s="33">
        <v>40126.74</v>
      </c>
      <c r="C11" s="34" t="s">
        <v>20</v>
      </c>
      <c r="D11" s="34" t="s">
        <v>20</v>
      </c>
      <c r="E11" s="34" t="s">
        <v>20</v>
      </c>
      <c r="F11" s="23">
        <f>SUM(B11:E11)</f>
        <v>40126.74</v>
      </c>
      <c r="G11" s="23">
        <f>F11*0.0765</f>
        <v>3069.6956099999998</v>
      </c>
      <c r="H11" s="23">
        <f>SUM(B11:D11)*0.1532</f>
        <v>6147.4165679999996</v>
      </c>
      <c r="I11" s="34">
        <v>8291.5</v>
      </c>
      <c r="J11" s="23">
        <f>B11/1000*0.12*16</f>
        <v>77.043340799999996</v>
      </c>
      <c r="K11" s="23">
        <f>F11*0.004706</f>
        <v>188.83643843999999</v>
      </c>
      <c r="L11" s="23">
        <f>F11*0.0015</f>
        <v>60.190109999999997</v>
      </c>
      <c r="M11" s="23">
        <f>SUM(F11:L11)</f>
        <v>57961.422067240004</v>
      </c>
      <c r="N11" s="23">
        <f>May!P11</f>
        <v>50714.092067240003</v>
      </c>
      <c r="O11" s="6">
        <v>5773.38</v>
      </c>
      <c r="P11" s="2">
        <f>N11-O11</f>
        <v>44940.712067240005</v>
      </c>
      <c r="Q11" s="19"/>
    </row>
    <row r="12" spans="1:17" x14ac:dyDescent="0.25">
      <c r="A12" s="61" t="s">
        <v>46</v>
      </c>
      <c r="B12" s="61"/>
      <c r="C12" s="61"/>
      <c r="D12" s="22"/>
      <c r="E12" s="22"/>
      <c r="F12" s="22"/>
      <c r="G12" s="22"/>
      <c r="H12" s="22"/>
      <c r="I12" s="22"/>
      <c r="J12" s="22"/>
      <c r="K12" s="22"/>
      <c r="L12" s="22"/>
      <c r="M12" s="25">
        <v>150019.12</v>
      </c>
      <c r="N12" s="25">
        <f>May!P12</f>
        <v>119853.34054723999</v>
      </c>
      <c r="O12" s="3">
        <f>O8+O11</f>
        <v>15934.619999999999</v>
      </c>
      <c r="P12" s="3">
        <f>N12-O12</f>
        <v>103918.72054723999</v>
      </c>
      <c r="Q12" s="18"/>
    </row>
    <row r="13" spans="1:17" x14ac:dyDescent="0.25">
      <c r="A13" s="8"/>
      <c r="B13" s="30"/>
      <c r="C13" s="22"/>
      <c r="D13" s="22"/>
      <c r="E13" s="22"/>
      <c r="F13" s="22"/>
      <c r="G13" s="22"/>
      <c r="H13" s="22"/>
      <c r="I13" s="22"/>
      <c r="J13" s="35"/>
      <c r="K13" s="35"/>
      <c r="L13" s="35"/>
      <c r="M13" s="26"/>
      <c r="N13" s="26"/>
      <c r="O13" s="7"/>
      <c r="P13" s="7"/>
      <c r="Q13" s="18"/>
    </row>
    <row r="14" spans="1:17" x14ac:dyDescent="0.25">
      <c r="A14" s="75" t="s">
        <v>42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18"/>
    </row>
    <row r="15" spans="1:17" s="20" customFormat="1" ht="12" x14ac:dyDescent="0.25">
      <c r="A15" s="11" t="s">
        <v>41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27">
        <v>10000</v>
      </c>
      <c r="N15" s="27">
        <f>May!P15</f>
        <v>10000</v>
      </c>
      <c r="O15" s="6"/>
      <c r="P15" s="2">
        <f>N15-O15</f>
        <v>10000</v>
      </c>
    </row>
    <row r="16" spans="1:17" s="20" customFormat="1" ht="12" x14ac:dyDescent="0.25">
      <c r="A16" s="11" t="s">
        <v>40</v>
      </c>
      <c r="B16" s="48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27">
        <v>5000</v>
      </c>
      <c r="N16" s="27">
        <f>May!P16</f>
        <v>5000</v>
      </c>
      <c r="O16" s="6"/>
      <c r="P16" s="2">
        <f t="shared" ref="P16:P18" si="0">N16-O16</f>
        <v>5000</v>
      </c>
    </row>
    <row r="17" spans="1:19" s="20" customFormat="1" ht="12" x14ac:dyDescent="0.25">
      <c r="A17" s="11" t="s">
        <v>39</v>
      </c>
      <c r="B17" s="51" t="s">
        <v>52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27">
        <v>3000</v>
      </c>
      <c r="N17" s="27">
        <f>May!P17</f>
        <v>3000</v>
      </c>
      <c r="O17" s="6">
        <v>130.32</v>
      </c>
      <c r="P17" s="2">
        <f t="shared" si="0"/>
        <v>2869.68</v>
      </c>
    </row>
    <row r="18" spans="1:19" s="20" customFormat="1" ht="12" x14ac:dyDescent="0.25">
      <c r="A18" s="11" t="s">
        <v>38</v>
      </c>
      <c r="B18" s="48" t="s">
        <v>53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27">
        <v>5000</v>
      </c>
      <c r="N18" s="27">
        <f>May!P18</f>
        <v>4976.8500000000004</v>
      </c>
      <c r="O18" s="6">
        <v>221.66</v>
      </c>
      <c r="P18" s="2">
        <f t="shared" si="0"/>
        <v>4755.1900000000005</v>
      </c>
    </row>
    <row r="19" spans="1:19" x14ac:dyDescent="0.25">
      <c r="A19" s="53" t="s">
        <v>24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9" x14ac:dyDescent="0.25">
      <c r="A20" s="55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9" x14ac:dyDescent="0.25">
      <c r="A21" s="12" t="s">
        <v>0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27">
        <v>4900</v>
      </c>
      <c r="N21" s="27">
        <f>May!P21</f>
        <v>4900</v>
      </c>
      <c r="O21" s="6"/>
      <c r="P21" s="2">
        <f>N21-O21</f>
        <v>4900</v>
      </c>
    </row>
    <row r="22" spans="1:19" x14ac:dyDescent="0.25">
      <c r="A22" s="12" t="s">
        <v>1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27">
        <v>3500</v>
      </c>
      <c r="N22" s="27">
        <f>May!P22</f>
        <v>3500</v>
      </c>
      <c r="O22" s="6"/>
      <c r="P22" s="2">
        <f t="shared" ref="P22:P24" si="1">N22-O22</f>
        <v>3500</v>
      </c>
    </row>
    <row r="23" spans="1:19" x14ac:dyDescent="0.25">
      <c r="A23" s="12" t="s">
        <v>2</v>
      </c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7">
        <v>3250</v>
      </c>
      <c r="N23" s="27">
        <f>May!P23</f>
        <v>3250</v>
      </c>
      <c r="O23" s="6"/>
      <c r="P23" s="2">
        <f t="shared" si="1"/>
        <v>3250</v>
      </c>
    </row>
    <row r="24" spans="1:19" x14ac:dyDescent="0.25">
      <c r="A24" s="12" t="s">
        <v>3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27">
        <v>21000</v>
      </c>
      <c r="N24" s="27">
        <f>May!P24</f>
        <v>21000</v>
      </c>
      <c r="O24" s="6"/>
      <c r="P24" s="2">
        <f t="shared" si="1"/>
        <v>21000</v>
      </c>
    </row>
    <row r="25" spans="1:19" x14ac:dyDescent="0.25">
      <c r="A25" s="13" t="s">
        <v>4</v>
      </c>
      <c r="B25" s="38"/>
      <c r="C25" s="39"/>
      <c r="D25" s="37"/>
      <c r="E25" s="37"/>
      <c r="F25" s="37"/>
      <c r="G25" s="37"/>
      <c r="H25" s="37"/>
      <c r="I25" s="37"/>
      <c r="J25" s="37"/>
      <c r="K25" s="37"/>
      <c r="L25" s="37"/>
      <c r="M25" s="27">
        <f>SUM(M12:M24)</f>
        <v>205669.12</v>
      </c>
      <c r="N25" s="27"/>
      <c r="O25" s="2">
        <f>O12+O15+O16+O17+O18+O21+O22+O23+O24</f>
        <v>16286.599999999999</v>
      </c>
      <c r="P25" s="2">
        <f>SUM(P12:P24)</f>
        <v>159193.59054723999</v>
      </c>
      <c r="Q25" s="21"/>
      <c r="R25" s="21"/>
      <c r="S25" s="21"/>
    </row>
    <row r="26" spans="1:19" x14ac:dyDescent="0.25">
      <c r="A26" s="44" t="s">
        <v>33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21"/>
      <c r="R26" s="21"/>
      <c r="S26" s="21"/>
    </row>
    <row r="27" spans="1:19" x14ac:dyDescent="0.25">
      <c r="A27" s="46" t="s">
        <v>54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9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9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9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9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9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x14ac:dyDescent="0.25">
      <c r="A33" s="14"/>
      <c r="B33" s="4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x14ac:dyDescent="0.25">
      <c r="A34" s="14"/>
      <c r="B34" s="40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x14ac:dyDescent="0.25">
      <c r="A35" s="14"/>
      <c r="B35" s="40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x14ac:dyDescent="0.25">
      <c r="A36" s="14"/>
      <c r="B36" s="4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</sheetData>
  <sheetProtection sheet="1" objects="1" scenarios="1" selectLockedCells="1"/>
  <mergeCells count="40">
    <mergeCell ref="O6:O7"/>
    <mergeCell ref="K9:K10"/>
    <mergeCell ref="L9:L10"/>
    <mergeCell ref="M9:M10"/>
    <mergeCell ref="A12:C12"/>
    <mergeCell ref="J9:J10"/>
    <mergeCell ref="I6:I7"/>
    <mergeCell ref="J6:J7"/>
    <mergeCell ref="K6:K7"/>
    <mergeCell ref="L6:L7"/>
    <mergeCell ref="M6:M7"/>
    <mergeCell ref="E9:E10"/>
    <mergeCell ref="F9:F10"/>
    <mergeCell ref="C9:C10"/>
    <mergeCell ref="D9:D10"/>
    <mergeCell ref="G9:G10"/>
    <mergeCell ref="A27:P32"/>
    <mergeCell ref="A1:P1"/>
    <mergeCell ref="A6:A7"/>
    <mergeCell ref="B6:B7"/>
    <mergeCell ref="C6:C7"/>
    <mergeCell ref="D6:D7"/>
    <mergeCell ref="E6:E7"/>
    <mergeCell ref="F6:F7"/>
    <mergeCell ref="G6:G7"/>
    <mergeCell ref="H6:H7"/>
    <mergeCell ref="P6:P7"/>
    <mergeCell ref="A9:A10"/>
    <mergeCell ref="B9:B10"/>
    <mergeCell ref="A14:P14"/>
    <mergeCell ref="N6:N7"/>
    <mergeCell ref="A5:P5"/>
    <mergeCell ref="H9:H10"/>
    <mergeCell ref="I9:I10"/>
    <mergeCell ref="A26:P26"/>
    <mergeCell ref="B15:L15"/>
    <mergeCell ref="B16:L16"/>
    <mergeCell ref="B17:L17"/>
    <mergeCell ref="B18:L18"/>
    <mergeCell ref="A19:P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6"/>
  <sheetViews>
    <sheetView workbookViewId="0">
      <selection activeCell="O13" sqref="O13"/>
    </sheetView>
  </sheetViews>
  <sheetFormatPr defaultRowHeight="15" x14ac:dyDescent="0.25"/>
  <cols>
    <col min="1" max="1" width="19.7109375" style="15" customWidth="1"/>
    <col min="2" max="2" width="9.140625" style="41"/>
    <col min="3" max="12" width="9.140625" style="29"/>
    <col min="13" max="13" width="11.85546875" style="29" bestFit="1" customWidth="1"/>
    <col min="14" max="16" width="14.7109375" style="29" customWidth="1"/>
    <col min="17" max="16384" width="9.140625" style="16"/>
  </cols>
  <sheetData>
    <row r="1" spans="1:17" x14ac:dyDescent="0.25">
      <c r="A1" s="62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x14ac:dyDescent="0.25">
      <c r="A2" s="8"/>
      <c r="B2" s="30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x14ac:dyDescent="0.25">
      <c r="A3" s="9"/>
      <c r="B3" s="31"/>
      <c r="C3" s="32"/>
      <c r="D3" s="3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7" x14ac:dyDescent="0.25">
      <c r="A4" s="8"/>
      <c r="B4" s="3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7" ht="15" customHeight="1" x14ac:dyDescent="0.25">
      <c r="A5" s="75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7" ht="15" customHeight="1" x14ac:dyDescent="0.25">
      <c r="A6" s="66" t="s">
        <v>23</v>
      </c>
      <c r="B6" s="68" t="s">
        <v>9</v>
      </c>
      <c r="C6" s="42" t="s">
        <v>10</v>
      </c>
      <c r="D6" s="42" t="s">
        <v>11</v>
      </c>
      <c r="E6" s="42" t="s">
        <v>19</v>
      </c>
      <c r="F6" s="42" t="s">
        <v>7</v>
      </c>
      <c r="G6" s="42" t="s">
        <v>6</v>
      </c>
      <c r="H6" s="42" t="s">
        <v>12</v>
      </c>
      <c r="I6" s="42" t="s">
        <v>13</v>
      </c>
      <c r="J6" s="42" t="s">
        <v>14</v>
      </c>
      <c r="K6" s="42" t="s">
        <v>5</v>
      </c>
      <c r="L6" s="42" t="s">
        <v>15</v>
      </c>
      <c r="M6" s="42" t="s">
        <v>16</v>
      </c>
      <c r="N6" s="42" t="s">
        <v>45</v>
      </c>
      <c r="O6" s="42" t="s">
        <v>17</v>
      </c>
      <c r="P6" s="42" t="s">
        <v>47</v>
      </c>
    </row>
    <row r="7" spans="1:17" x14ac:dyDescent="0.25">
      <c r="A7" s="67"/>
      <c r="B7" s="69"/>
      <c r="C7" s="43"/>
      <c r="D7" s="43"/>
      <c r="E7" s="43"/>
      <c r="F7" s="43"/>
      <c r="G7" s="59"/>
      <c r="H7" s="43"/>
      <c r="I7" s="43"/>
      <c r="J7" s="43"/>
      <c r="K7" s="59"/>
      <c r="L7" s="43"/>
      <c r="M7" s="60"/>
      <c r="N7" s="64"/>
      <c r="O7" s="60"/>
      <c r="P7" s="60"/>
    </row>
    <row r="8" spans="1:17" x14ac:dyDescent="0.25">
      <c r="A8" s="10" t="s">
        <v>8</v>
      </c>
      <c r="B8" s="33">
        <v>60994</v>
      </c>
      <c r="C8" s="34">
        <v>1800</v>
      </c>
      <c r="D8" s="34">
        <v>1620</v>
      </c>
      <c r="E8" s="34">
        <v>1200</v>
      </c>
      <c r="F8" s="23">
        <f>SUM(B8:E8)</f>
        <v>65614</v>
      </c>
      <c r="G8" s="34">
        <v>953.4</v>
      </c>
      <c r="H8" s="34">
        <v>15845.16</v>
      </c>
      <c r="I8" s="34">
        <v>8291.5</v>
      </c>
      <c r="J8" s="23">
        <f>B8/1000*0.12*16</f>
        <v>117.10848</v>
      </c>
      <c r="K8" s="34">
        <v>309.43</v>
      </c>
      <c r="L8" s="34">
        <v>927.1</v>
      </c>
      <c r="M8" s="23">
        <f>SUM(F8:L8)</f>
        <v>92057.698479999992</v>
      </c>
      <c r="N8" s="23">
        <f>June!P8</f>
        <v>58978.008479999982</v>
      </c>
      <c r="O8" s="4">
        <v>8205.9599999999991</v>
      </c>
      <c r="P8" s="1">
        <f>N8-O8</f>
        <v>50772.048479999983</v>
      </c>
      <c r="Q8" s="17"/>
    </row>
    <row r="9" spans="1:17" ht="15" customHeight="1" x14ac:dyDescent="0.25">
      <c r="A9" s="71" t="s">
        <v>23</v>
      </c>
      <c r="B9" s="68" t="s">
        <v>9</v>
      </c>
      <c r="C9" s="42" t="s">
        <v>10</v>
      </c>
      <c r="D9" s="42" t="s">
        <v>11</v>
      </c>
      <c r="E9" s="42" t="s">
        <v>19</v>
      </c>
      <c r="F9" s="42" t="s">
        <v>7</v>
      </c>
      <c r="G9" s="42" t="s">
        <v>6</v>
      </c>
      <c r="H9" s="42" t="s">
        <v>21</v>
      </c>
      <c r="I9" s="42" t="s">
        <v>13</v>
      </c>
      <c r="J9" s="42" t="s">
        <v>14</v>
      </c>
      <c r="K9" s="42" t="s">
        <v>5</v>
      </c>
      <c r="L9" s="42" t="s">
        <v>15</v>
      </c>
      <c r="M9" s="42" t="s">
        <v>16</v>
      </c>
      <c r="N9" s="24"/>
      <c r="O9" s="5"/>
      <c r="P9" s="5"/>
      <c r="Q9" s="18"/>
    </row>
    <row r="10" spans="1:17" x14ac:dyDescent="0.25">
      <c r="A10" s="72"/>
      <c r="B10" s="73"/>
      <c r="C10" s="56"/>
      <c r="D10" s="56"/>
      <c r="E10" s="56"/>
      <c r="F10" s="56"/>
      <c r="G10" s="70"/>
      <c r="H10" s="56"/>
      <c r="I10" s="56"/>
      <c r="J10" s="56"/>
      <c r="K10" s="70"/>
      <c r="L10" s="56"/>
      <c r="M10" s="42"/>
      <c r="N10" s="24"/>
      <c r="O10" s="5"/>
      <c r="P10" s="5"/>
      <c r="Q10" s="18"/>
    </row>
    <row r="11" spans="1:17" x14ac:dyDescent="0.25">
      <c r="A11" s="10" t="s">
        <v>18</v>
      </c>
      <c r="B11" s="33">
        <v>40126.74</v>
      </c>
      <c r="C11" s="34" t="s">
        <v>20</v>
      </c>
      <c r="D11" s="34" t="s">
        <v>20</v>
      </c>
      <c r="E11" s="34" t="s">
        <v>20</v>
      </c>
      <c r="F11" s="23">
        <f>SUM(B11:E11)</f>
        <v>40126.74</v>
      </c>
      <c r="G11" s="23">
        <f>F11*0.0765</f>
        <v>3069.6956099999998</v>
      </c>
      <c r="H11" s="23">
        <f>SUM(B11:D11)*0.1532</f>
        <v>6147.4165679999996</v>
      </c>
      <c r="I11" s="34">
        <v>8291.5</v>
      </c>
      <c r="J11" s="23">
        <f>B11/1000*0.12*16</f>
        <v>77.043340799999996</v>
      </c>
      <c r="K11" s="23">
        <f>F11*0.004706</f>
        <v>188.83643843999999</v>
      </c>
      <c r="L11" s="23">
        <f>F11*0.0015</f>
        <v>60.190109999999997</v>
      </c>
      <c r="M11" s="23">
        <f>SUM(F11:L11)</f>
        <v>57961.422067240004</v>
      </c>
      <c r="N11" s="23">
        <f>June!P11</f>
        <v>44940.712067240005</v>
      </c>
      <c r="O11" s="6">
        <v>3862.57</v>
      </c>
      <c r="P11" s="2">
        <f>N11-O11</f>
        <v>41078.142067240005</v>
      </c>
      <c r="Q11" s="19"/>
    </row>
    <row r="12" spans="1:17" x14ac:dyDescent="0.25">
      <c r="A12" s="61" t="s">
        <v>46</v>
      </c>
      <c r="B12" s="61"/>
      <c r="C12" s="61"/>
      <c r="D12" s="22"/>
      <c r="E12" s="22"/>
      <c r="F12" s="22"/>
      <c r="G12" s="22"/>
      <c r="H12" s="22"/>
      <c r="I12" s="22"/>
      <c r="J12" s="22"/>
      <c r="K12" s="22"/>
      <c r="L12" s="22"/>
      <c r="M12" s="25">
        <v>150019.12</v>
      </c>
      <c r="N12" s="25">
        <f>June!P12</f>
        <v>103918.72054723999</v>
      </c>
      <c r="O12" s="3">
        <f>O8+O11</f>
        <v>12068.529999999999</v>
      </c>
      <c r="P12" s="3">
        <f>N12-O12</f>
        <v>91850.190547239996</v>
      </c>
      <c r="Q12" s="18"/>
    </row>
    <row r="13" spans="1:17" x14ac:dyDescent="0.25">
      <c r="A13" s="8"/>
      <c r="B13" s="30"/>
      <c r="C13" s="22"/>
      <c r="D13" s="22"/>
      <c r="E13" s="22"/>
      <c r="F13" s="22"/>
      <c r="G13" s="22"/>
      <c r="H13" s="22"/>
      <c r="I13" s="22"/>
      <c r="J13" s="35"/>
      <c r="K13" s="35"/>
      <c r="L13" s="35"/>
      <c r="M13" s="26"/>
      <c r="N13" s="26"/>
      <c r="O13" s="7"/>
      <c r="P13" s="7"/>
      <c r="Q13" s="18"/>
    </row>
    <row r="14" spans="1:17" x14ac:dyDescent="0.25">
      <c r="A14" s="75" t="s">
        <v>42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18"/>
    </row>
    <row r="15" spans="1:17" s="20" customFormat="1" ht="12" x14ac:dyDescent="0.25">
      <c r="A15" s="11" t="s">
        <v>41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27">
        <v>10000</v>
      </c>
      <c r="N15" s="27">
        <f>June!P15</f>
        <v>10000</v>
      </c>
      <c r="O15" s="6"/>
      <c r="P15" s="2">
        <f>N15-O15</f>
        <v>10000</v>
      </c>
    </row>
    <row r="16" spans="1:17" s="20" customFormat="1" ht="12" x14ac:dyDescent="0.25">
      <c r="A16" s="11" t="s">
        <v>40</v>
      </c>
      <c r="B16" s="48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27">
        <v>5000</v>
      </c>
      <c r="N16" s="27">
        <f>June!P16</f>
        <v>5000</v>
      </c>
      <c r="O16" s="6"/>
      <c r="P16" s="2">
        <f t="shared" ref="P16:P18" si="0">N16-O16</f>
        <v>5000</v>
      </c>
    </row>
    <row r="17" spans="1:19" s="20" customFormat="1" ht="12" x14ac:dyDescent="0.25">
      <c r="A17" s="11" t="s">
        <v>39</v>
      </c>
      <c r="B17" s="51" t="s">
        <v>55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27">
        <v>3000</v>
      </c>
      <c r="N17" s="27">
        <f>June!P17</f>
        <v>2869.68</v>
      </c>
      <c r="O17" s="6">
        <v>162.4</v>
      </c>
      <c r="P17" s="2">
        <f t="shared" si="0"/>
        <v>2707.2799999999997</v>
      </c>
    </row>
    <row r="18" spans="1:19" s="20" customFormat="1" ht="12" x14ac:dyDescent="0.25">
      <c r="A18" s="11" t="s">
        <v>38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27">
        <v>5000</v>
      </c>
      <c r="N18" s="27">
        <f>June!P18</f>
        <v>4755.1900000000005</v>
      </c>
      <c r="O18" s="6"/>
      <c r="P18" s="2">
        <f t="shared" si="0"/>
        <v>4755.1900000000005</v>
      </c>
    </row>
    <row r="19" spans="1:19" x14ac:dyDescent="0.25">
      <c r="A19" s="53" t="s">
        <v>24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9" x14ac:dyDescent="0.25">
      <c r="A20" s="55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9" x14ac:dyDescent="0.25">
      <c r="A21" s="12" t="s">
        <v>0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27">
        <v>4900</v>
      </c>
      <c r="N21" s="27">
        <f>June!P21</f>
        <v>4900</v>
      </c>
      <c r="O21" s="6"/>
      <c r="P21" s="2">
        <f>N21-O21</f>
        <v>4900</v>
      </c>
    </row>
    <row r="22" spans="1:19" x14ac:dyDescent="0.25">
      <c r="A22" s="12" t="s">
        <v>1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27">
        <v>3500</v>
      </c>
      <c r="N22" s="27">
        <f>June!P22</f>
        <v>3500</v>
      </c>
      <c r="O22" s="6"/>
      <c r="P22" s="2">
        <f t="shared" ref="P22:P24" si="1">N22-O22</f>
        <v>3500</v>
      </c>
    </row>
    <row r="23" spans="1:19" x14ac:dyDescent="0.25">
      <c r="A23" s="12" t="s">
        <v>2</v>
      </c>
      <c r="B23" s="36" t="s">
        <v>56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7">
        <v>3250</v>
      </c>
      <c r="N23" s="27">
        <f>June!P23</f>
        <v>3250</v>
      </c>
      <c r="O23" s="6">
        <v>2963</v>
      </c>
      <c r="P23" s="2">
        <f t="shared" si="1"/>
        <v>287</v>
      </c>
    </row>
    <row r="24" spans="1:19" x14ac:dyDescent="0.25">
      <c r="A24" s="12" t="s">
        <v>3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27">
        <v>21000</v>
      </c>
      <c r="N24" s="27">
        <f>June!P24</f>
        <v>21000</v>
      </c>
      <c r="O24" s="6"/>
      <c r="P24" s="2">
        <f t="shared" si="1"/>
        <v>21000</v>
      </c>
    </row>
    <row r="25" spans="1:19" x14ac:dyDescent="0.25">
      <c r="A25" s="13" t="s">
        <v>4</v>
      </c>
      <c r="B25" s="38"/>
      <c r="C25" s="39"/>
      <c r="D25" s="37"/>
      <c r="E25" s="37"/>
      <c r="F25" s="37"/>
      <c r="G25" s="37"/>
      <c r="H25" s="37"/>
      <c r="I25" s="37"/>
      <c r="J25" s="37"/>
      <c r="K25" s="37"/>
      <c r="L25" s="37"/>
      <c r="M25" s="27">
        <f>SUM(M12:M24)</f>
        <v>205669.12</v>
      </c>
      <c r="N25" s="27"/>
      <c r="O25" s="2">
        <f>O12+O15+O16+O17+O18+O21+O22+O23+O24</f>
        <v>15193.929999999998</v>
      </c>
      <c r="P25" s="2">
        <f>SUM(P12:P24)</f>
        <v>143999.66054724</v>
      </c>
      <c r="Q25" s="21"/>
      <c r="R25" s="21"/>
      <c r="S25" s="21"/>
    </row>
    <row r="26" spans="1:19" x14ac:dyDescent="0.25">
      <c r="A26" s="44" t="s">
        <v>33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21"/>
      <c r="R26" s="21"/>
      <c r="S26" s="21"/>
    </row>
    <row r="27" spans="1:19" x14ac:dyDescent="0.25">
      <c r="A27" s="46" t="s">
        <v>57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9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9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9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9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9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x14ac:dyDescent="0.25">
      <c r="A33" s="14"/>
      <c r="B33" s="4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x14ac:dyDescent="0.25">
      <c r="A34" s="14"/>
      <c r="B34" s="40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x14ac:dyDescent="0.25">
      <c r="A35" s="14"/>
      <c r="B35" s="40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x14ac:dyDescent="0.25">
      <c r="A36" s="14"/>
      <c r="B36" s="4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</sheetData>
  <sheetProtection sheet="1" objects="1" scenarios="1" selectLockedCells="1"/>
  <mergeCells count="40">
    <mergeCell ref="O6:O7"/>
    <mergeCell ref="K9:K10"/>
    <mergeCell ref="L9:L10"/>
    <mergeCell ref="M9:M10"/>
    <mergeCell ref="A12:C12"/>
    <mergeCell ref="J9:J10"/>
    <mergeCell ref="I6:I7"/>
    <mergeCell ref="J6:J7"/>
    <mergeCell ref="K6:K7"/>
    <mergeCell ref="L6:L7"/>
    <mergeCell ref="M6:M7"/>
    <mergeCell ref="E9:E10"/>
    <mergeCell ref="F9:F10"/>
    <mergeCell ref="C9:C10"/>
    <mergeCell ref="D9:D10"/>
    <mergeCell ref="G9:G10"/>
    <mergeCell ref="A27:P32"/>
    <mergeCell ref="A1:P1"/>
    <mergeCell ref="A6:A7"/>
    <mergeCell ref="B6:B7"/>
    <mergeCell ref="C6:C7"/>
    <mergeCell ref="D6:D7"/>
    <mergeCell ref="E6:E7"/>
    <mergeCell ref="F6:F7"/>
    <mergeCell ref="G6:G7"/>
    <mergeCell ref="H6:H7"/>
    <mergeCell ref="P6:P7"/>
    <mergeCell ref="A9:A10"/>
    <mergeCell ref="B9:B10"/>
    <mergeCell ref="A14:P14"/>
    <mergeCell ref="N6:N7"/>
    <mergeCell ref="A5:P5"/>
    <mergeCell ref="H9:H10"/>
    <mergeCell ref="I9:I10"/>
    <mergeCell ref="A26:P26"/>
    <mergeCell ref="B15:L15"/>
    <mergeCell ref="B16:L16"/>
    <mergeCell ref="B17:L17"/>
    <mergeCell ref="B18:L18"/>
    <mergeCell ref="A19:P20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6"/>
  <sheetViews>
    <sheetView workbookViewId="0">
      <selection activeCell="A27" sqref="A27:P32"/>
    </sheetView>
  </sheetViews>
  <sheetFormatPr defaultRowHeight="15" x14ac:dyDescent="0.25"/>
  <cols>
    <col min="1" max="1" width="19.7109375" style="15" customWidth="1"/>
    <col min="2" max="2" width="9.140625" style="41"/>
    <col min="3" max="12" width="9.140625" style="29"/>
    <col min="13" max="13" width="11.85546875" style="29" bestFit="1" customWidth="1"/>
    <col min="14" max="16" width="14.7109375" style="29" customWidth="1"/>
    <col min="17" max="16384" width="9.140625" style="16"/>
  </cols>
  <sheetData>
    <row r="1" spans="1:17" x14ac:dyDescent="0.25">
      <c r="A1" s="62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x14ac:dyDescent="0.25">
      <c r="A2" s="8"/>
      <c r="B2" s="30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x14ac:dyDescent="0.25">
      <c r="A3" s="9"/>
      <c r="B3" s="31"/>
      <c r="C3" s="32"/>
      <c r="D3" s="3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7" x14ac:dyDescent="0.25">
      <c r="A4" s="8"/>
      <c r="B4" s="3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7" ht="15" customHeight="1" x14ac:dyDescent="0.25">
      <c r="A5" s="75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7" ht="15" customHeight="1" x14ac:dyDescent="0.25">
      <c r="A6" s="66" t="s">
        <v>23</v>
      </c>
      <c r="B6" s="68" t="s">
        <v>9</v>
      </c>
      <c r="C6" s="42" t="s">
        <v>10</v>
      </c>
      <c r="D6" s="42" t="s">
        <v>11</v>
      </c>
      <c r="E6" s="42" t="s">
        <v>19</v>
      </c>
      <c r="F6" s="42" t="s">
        <v>7</v>
      </c>
      <c r="G6" s="42" t="s">
        <v>6</v>
      </c>
      <c r="H6" s="42" t="s">
        <v>12</v>
      </c>
      <c r="I6" s="42" t="s">
        <v>13</v>
      </c>
      <c r="J6" s="42" t="s">
        <v>14</v>
      </c>
      <c r="K6" s="42" t="s">
        <v>5</v>
      </c>
      <c r="L6" s="42" t="s">
        <v>15</v>
      </c>
      <c r="M6" s="42" t="s">
        <v>16</v>
      </c>
      <c r="N6" s="42" t="s">
        <v>45</v>
      </c>
      <c r="O6" s="42" t="s">
        <v>17</v>
      </c>
      <c r="P6" s="42" t="s">
        <v>47</v>
      </c>
    </row>
    <row r="7" spans="1:17" x14ac:dyDescent="0.25">
      <c r="A7" s="67"/>
      <c r="B7" s="69"/>
      <c r="C7" s="43"/>
      <c r="D7" s="43"/>
      <c r="E7" s="43"/>
      <c r="F7" s="43"/>
      <c r="G7" s="59"/>
      <c r="H7" s="43"/>
      <c r="I7" s="43"/>
      <c r="J7" s="43"/>
      <c r="K7" s="59"/>
      <c r="L7" s="43"/>
      <c r="M7" s="60"/>
      <c r="N7" s="64"/>
      <c r="O7" s="60"/>
      <c r="P7" s="60"/>
    </row>
    <row r="8" spans="1:17" x14ac:dyDescent="0.25">
      <c r="A8" s="10" t="s">
        <v>8</v>
      </c>
      <c r="B8" s="33">
        <v>60994</v>
      </c>
      <c r="C8" s="34">
        <v>1800</v>
      </c>
      <c r="D8" s="34">
        <v>1620</v>
      </c>
      <c r="E8" s="34">
        <v>1200</v>
      </c>
      <c r="F8" s="23">
        <f>SUM(B8:E8)</f>
        <v>65614</v>
      </c>
      <c r="G8" s="34">
        <v>953.4</v>
      </c>
      <c r="H8" s="34">
        <v>15845.16</v>
      </c>
      <c r="I8" s="34">
        <v>8291.5</v>
      </c>
      <c r="J8" s="23">
        <f>B8/1000*0.12*16</f>
        <v>117.10848</v>
      </c>
      <c r="K8" s="34">
        <v>309.43</v>
      </c>
      <c r="L8" s="34">
        <v>927.1</v>
      </c>
      <c r="M8" s="23">
        <f>SUM(F8:L8)</f>
        <v>92057.698479999992</v>
      </c>
      <c r="N8" s="23">
        <f>July!P8</f>
        <v>50772.048479999983</v>
      </c>
      <c r="O8" s="4">
        <v>7531.53</v>
      </c>
      <c r="P8" s="1">
        <f>N8-O8</f>
        <v>43240.518479999984</v>
      </c>
      <c r="Q8" s="17"/>
    </row>
    <row r="9" spans="1:17" ht="15" customHeight="1" x14ac:dyDescent="0.25">
      <c r="A9" s="71" t="s">
        <v>23</v>
      </c>
      <c r="B9" s="68" t="s">
        <v>9</v>
      </c>
      <c r="C9" s="42" t="s">
        <v>10</v>
      </c>
      <c r="D9" s="42" t="s">
        <v>11</v>
      </c>
      <c r="E9" s="42" t="s">
        <v>19</v>
      </c>
      <c r="F9" s="42" t="s">
        <v>7</v>
      </c>
      <c r="G9" s="42" t="s">
        <v>6</v>
      </c>
      <c r="H9" s="42" t="s">
        <v>21</v>
      </c>
      <c r="I9" s="42" t="s">
        <v>13</v>
      </c>
      <c r="J9" s="42" t="s">
        <v>14</v>
      </c>
      <c r="K9" s="42" t="s">
        <v>5</v>
      </c>
      <c r="L9" s="42" t="s">
        <v>15</v>
      </c>
      <c r="M9" s="42" t="s">
        <v>16</v>
      </c>
      <c r="N9" s="24"/>
      <c r="O9" s="5"/>
      <c r="P9" s="5"/>
      <c r="Q9" s="18"/>
    </row>
    <row r="10" spans="1:17" x14ac:dyDescent="0.25">
      <c r="A10" s="72"/>
      <c r="B10" s="73"/>
      <c r="C10" s="56"/>
      <c r="D10" s="56"/>
      <c r="E10" s="56"/>
      <c r="F10" s="56"/>
      <c r="G10" s="70"/>
      <c r="H10" s="56"/>
      <c r="I10" s="56"/>
      <c r="J10" s="56"/>
      <c r="K10" s="70"/>
      <c r="L10" s="56"/>
      <c r="M10" s="42"/>
      <c r="N10" s="24"/>
      <c r="O10" s="5"/>
      <c r="P10" s="5"/>
      <c r="Q10" s="18"/>
    </row>
    <row r="11" spans="1:17" x14ac:dyDescent="0.25">
      <c r="A11" s="10" t="s">
        <v>18</v>
      </c>
      <c r="B11" s="33">
        <v>40126.74</v>
      </c>
      <c r="C11" s="34" t="s">
        <v>20</v>
      </c>
      <c r="D11" s="34" t="s">
        <v>20</v>
      </c>
      <c r="E11" s="34" t="s">
        <v>20</v>
      </c>
      <c r="F11" s="23">
        <f>SUM(B11:E11)</f>
        <v>40126.74</v>
      </c>
      <c r="G11" s="23">
        <f>F11*0.0765</f>
        <v>3069.6956099999998</v>
      </c>
      <c r="H11" s="23">
        <f>SUM(B11:D11)*0.1532</f>
        <v>6147.4165679999996</v>
      </c>
      <c r="I11" s="34">
        <v>8291.5</v>
      </c>
      <c r="J11" s="23">
        <f>B11/1000*0.12*16</f>
        <v>77.043340799999996</v>
      </c>
      <c r="K11" s="23">
        <f>F11*0.004706</f>
        <v>188.83643843999999</v>
      </c>
      <c r="L11" s="23">
        <f>F11*0.0015</f>
        <v>60.190109999999997</v>
      </c>
      <c r="M11" s="23">
        <f>SUM(F11:L11)</f>
        <v>57961.422067240004</v>
      </c>
      <c r="N11" s="23">
        <f>July!P11</f>
        <v>41078.142067240005</v>
      </c>
      <c r="O11" s="6">
        <v>4571.97</v>
      </c>
      <c r="P11" s="2">
        <f>N11-O11</f>
        <v>36506.172067240004</v>
      </c>
      <c r="Q11" s="19"/>
    </row>
    <row r="12" spans="1:17" x14ac:dyDescent="0.25">
      <c r="A12" s="61" t="s">
        <v>46</v>
      </c>
      <c r="B12" s="61"/>
      <c r="C12" s="61"/>
      <c r="D12" s="22"/>
      <c r="E12" s="22"/>
      <c r="F12" s="22"/>
      <c r="G12" s="22"/>
      <c r="H12" s="22"/>
      <c r="I12" s="22"/>
      <c r="J12" s="22"/>
      <c r="K12" s="22"/>
      <c r="L12" s="22"/>
      <c r="M12" s="25">
        <v>150019.12</v>
      </c>
      <c r="N12" s="25">
        <f>July!P12</f>
        <v>91850.190547239996</v>
      </c>
      <c r="O12" s="3">
        <f>O8+O11</f>
        <v>12103.5</v>
      </c>
      <c r="P12" s="3">
        <f>N12-O12</f>
        <v>79746.690547239996</v>
      </c>
      <c r="Q12" s="18"/>
    </row>
    <row r="13" spans="1:17" x14ac:dyDescent="0.25">
      <c r="A13" s="8"/>
      <c r="B13" s="30"/>
      <c r="C13" s="22"/>
      <c r="D13" s="22"/>
      <c r="E13" s="22"/>
      <c r="F13" s="22"/>
      <c r="G13" s="22"/>
      <c r="H13" s="22"/>
      <c r="I13" s="22"/>
      <c r="J13" s="35"/>
      <c r="K13" s="35"/>
      <c r="L13" s="35"/>
      <c r="M13" s="26"/>
      <c r="N13" s="26"/>
      <c r="O13" s="7"/>
      <c r="P13" s="7"/>
      <c r="Q13" s="18"/>
    </row>
    <row r="14" spans="1:17" x14ac:dyDescent="0.25">
      <c r="A14" s="75" t="s">
        <v>42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18"/>
    </row>
    <row r="15" spans="1:17" s="20" customFormat="1" ht="12" x14ac:dyDescent="0.25">
      <c r="A15" s="11" t="s">
        <v>41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27">
        <v>10000</v>
      </c>
      <c r="N15" s="27">
        <f>July!P15</f>
        <v>10000</v>
      </c>
      <c r="O15" s="6"/>
      <c r="P15" s="2">
        <f>N15-O15</f>
        <v>10000</v>
      </c>
    </row>
    <row r="16" spans="1:17" s="20" customFormat="1" ht="12" x14ac:dyDescent="0.25">
      <c r="A16" s="11" t="s">
        <v>40</v>
      </c>
      <c r="B16" s="48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27">
        <v>5000</v>
      </c>
      <c r="N16" s="27">
        <f>July!P16</f>
        <v>5000</v>
      </c>
      <c r="O16" s="6">
        <v>3160.8</v>
      </c>
      <c r="P16" s="2">
        <f t="shared" ref="P16:P18" si="0">N16-O16</f>
        <v>1839.1999999999998</v>
      </c>
    </row>
    <row r="17" spans="1:19" s="20" customFormat="1" ht="12" x14ac:dyDescent="0.25">
      <c r="A17" s="11" t="s">
        <v>39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27">
        <v>3000</v>
      </c>
      <c r="N17" s="27">
        <f>July!P17</f>
        <v>2707.2799999999997</v>
      </c>
      <c r="O17" s="6"/>
      <c r="P17" s="2">
        <f t="shared" si="0"/>
        <v>2707.2799999999997</v>
      </c>
    </row>
    <row r="18" spans="1:19" s="20" customFormat="1" ht="12" x14ac:dyDescent="0.25">
      <c r="A18" s="11" t="s">
        <v>38</v>
      </c>
      <c r="B18" s="48" t="s">
        <v>58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27">
        <v>5000</v>
      </c>
      <c r="N18" s="27">
        <f>July!P18</f>
        <v>4755.1900000000005</v>
      </c>
      <c r="O18" s="6">
        <v>378.69</v>
      </c>
      <c r="P18" s="2">
        <f t="shared" si="0"/>
        <v>4376.5000000000009</v>
      </c>
    </row>
    <row r="19" spans="1:19" x14ac:dyDescent="0.25">
      <c r="A19" s="53" t="s">
        <v>24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9" x14ac:dyDescent="0.25">
      <c r="A20" s="55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9" x14ac:dyDescent="0.25">
      <c r="A21" s="12" t="s">
        <v>0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27">
        <v>4900</v>
      </c>
      <c r="N21" s="27">
        <f>July!P21</f>
        <v>4900</v>
      </c>
      <c r="O21" s="6"/>
      <c r="P21" s="2">
        <f>N21-O21</f>
        <v>4900</v>
      </c>
    </row>
    <row r="22" spans="1:19" x14ac:dyDescent="0.25">
      <c r="A22" s="12" t="s">
        <v>1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27">
        <v>3500</v>
      </c>
      <c r="N22" s="27">
        <f>July!P22</f>
        <v>3500</v>
      </c>
      <c r="O22" s="6"/>
      <c r="P22" s="2">
        <f t="shared" ref="P22:P24" si="1">N22-O22</f>
        <v>3500</v>
      </c>
    </row>
    <row r="23" spans="1:19" x14ac:dyDescent="0.25">
      <c r="A23" s="12" t="s">
        <v>2</v>
      </c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7">
        <v>3250</v>
      </c>
      <c r="N23" s="27">
        <f>July!P23</f>
        <v>287</v>
      </c>
      <c r="O23" s="6"/>
      <c r="P23" s="2">
        <f t="shared" si="1"/>
        <v>287</v>
      </c>
    </row>
    <row r="24" spans="1:19" x14ac:dyDescent="0.25">
      <c r="A24" s="12" t="s">
        <v>3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27">
        <v>21000</v>
      </c>
      <c r="N24" s="27">
        <f>July!P24</f>
        <v>21000</v>
      </c>
      <c r="O24" s="6"/>
      <c r="P24" s="2">
        <f t="shared" si="1"/>
        <v>21000</v>
      </c>
    </row>
    <row r="25" spans="1:19" x14ac:dyDescent="0.25">
      <c r="A25" s="13" t="s">
        <v>4</v>
      </c>
      <c r="B25" s="38"/>
      <c r="C25" s="39"/>
      <c r="D25" s="37"/>
      <c r="E25" s="37"/>
      <c r="F25" s="37"/>
      <c r="G25" s="37"/>
      <c r="H25" s="37"/>
      <c r="I25" s="37"/>
      <c r="J25" s="37"/>
      <c r="K25" s="37"/>
      <c r="L25" s="37"/>
      <c r="M25" s="27">
        <f>SUM(M12:M24)</f>
        <v>205669.12</v>
      </c>
      <c r="N25" s="27"/>
      <c r="O25" s="2">
        <f>O12+O15+O16+O17+O18+O21+O22+O23+O24</f>
        <v>15642.99</v>
      </c>
      <c r="P25" s="2">
        <f>SUM(P12:P24)</f>
        <v>128356.67054723999</v>
      </c>
      <c r="Q25" s="21"/>
      <c r="R25" s="21"/>
      <c r="S25" s="21"/>
    </row>
    <row r="26" spans="1:19" x14ac:dyDescent="0.25">
      <c r="A26" s="44" t="s">
        <v>33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21"/>
      <c r="R26" s="21"/>
      <c r="S26" s="21"/>
    </row>
    <row r="27" spans="1:19" x14ac:dyDescent="0.25">
      <c r="A27" s="46" t="s">
        <v>59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9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9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9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9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9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x14ac:dyDescent="0.25">
      <c r="A33" s="14"/>
      <c r="B33" s="4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x14ac:dyDescent="0.25">
      <c r="A34" s="14"/>
      <c r="B34" s="40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x14ac:dyDescent="0.25">
      <c r="A35" s="14"/>
      <c r="B35" s="40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x14ac:dyDescent="0.25">
      <c r="A36" s="14"/>
      <c r="B36" s="4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</sheetData>
  <sheetProtection sheet="1" objects="1" scenarios="1" selectLockedCells="1"/>
  <mergeCells count="40">
    <mergeCell ref="O6:O7"/>
    <mergeCell ref="K9:K10"/>
    <mergeCell ref="L9:L10"/>
    <mergeCell ref="M9:M10"/>
    <mergeCell ref="A12:C12"/>
    <mergeCell ref="J9:J10"/>
    <mergeCell ref="I6:I7"/>
    <mergeCell ref="J6:J7"/>
    <mergeCell ref="K6:K7"/>
    <mergeCell ref="L6:L7"/>
    <mergeCell ref="M6:M7"/>
    <mergeCell ref="E9:E10"/>
    <mergeCell ref="F9:F10"/>
    <mergeCell ref="C9:C10"/>
    <mergeCell ref="D9:D10"/>
    <mergeCell ref="G9:G10"/>
    <mergeCell ref="A27:P32"/>
    <mergeCell ref="A1:P1"/>
    <mergeCell ref="A6:A7"/>
    <mergeCell ref="B6:B7"/>
    <mergeCell ref="C6:C7"/>
    <mergeCell ref="D6:D7"/>
    <mergeCell ref="E6:E7"/>
    <mergeCell ref="F6:F7"/>
    <mergeCell ref="G6:G7"/>
    <mergeCell ref="H6:H7"/>
    <mergeCell ref="P6:P7"/>
    <mergeCell ref="A9:A10"/>
    <mergeCell ref="B9:B10"/>
    <mergeCell ref="A14:P14"/>
    <mergeCell ref="N6:N7"/>
    <mergeCell ref="A5:P5"/>
    <mergeCell ref="H9:H10"/>
    <mergeCell ref="I9:I10"/>
    <mergeCell ref="A26:P26"/>
    <mergeCell ref="B15:L15"/>
    <mergeCell ref="B16:L16"/>
    <mergeCell ref="B17:L17"/>
    <mergeCell ref="B18:L18"/>
    <mergeCell ref="A19:P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6"/>
  <sheetViews>
    <sheetView tabSelected="1" workbookViewId="0">
      <selection activeCell="Q15" sqref="Q15"/>
    </sheetView>
  </sheetViews>
  <sheetFormatPr defaultRowHeight="15" x14ac:dyDescent="0.25"/>
  <cols>
    <col min="1" max="1" width="19.7109375" style="15" customWidth="1"/>
    <col min="2" max="2" width="9.140625" style="41"/>
    <col min="3" max="12" width="9.140625" style="29"/>
    <col min="13" max="13" width="11.85546875" style="29" bestFit="1" customWidth="1"/>
    <col min="14" max="16" width="14.7109375" style="29" customWidth="1"/>
    <col min="17" max="16384" width="9.140625" style="16"/>
  </cols>
  <sheetData>
    <row r="1" spans="1:17" x14ac:dyDescent="0.25">
      <c r="A1" s="62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x14ac:dyDescent="0.25">
      <c r="A2" s="8"/>
      <c r="B2" s="30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x14ac:dyDescent="0.25">
      <c r="A3" s="9"/>
      <c r="B3" s="31"/>
      <c r="C3" s="32"/>
      <c r="D3" s="3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7" x14ac:dyDescent="0.25">
      <c r="A4" s="8"/>
      <c r="B4" s="3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7" ht="15" customHeight="1" x14ac:dyDescent="0.25">
      <c r="A5" s="75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7" ht="15" customHeight="1" x14ac:dyDescent="0.25">
      <c r="A6" s="66" t="s">
        <v>23</v>
      </c>
      <c r="B6" s="68" t="s">
        <v>9</v>
      </c>
      <c r="C6" s="42" t="s">
        <v>10</v>
      </c>
      <c r="D6" s="42" t="s">
        <v>11</v>
      </c>
      <c r="E6" s="42" t="s">
        <v>19</v>
      </c>
      <c r="F6" s="42" t="s">
        <v>7</v>
      </c>
      <c r="G6" s="42" t="s">
        <v>6</v>
      </c>
      <c r="H6" s="42" t="s">
        <v>12</v>
      </c>
      <c r="I6" s="42" t="s">
        <v>13</v>
      </c>
      <c r="J6" s="42" t="s">
        <v>14</v>
      </c>
      <c r="K6" s="42" t="s">
        <v>5</v>
      </c>
      <c r="L6" s="42" t="s">
        <v>15</v>
      </c>
      <c r="M6" s="42" t="s">
        <v>16</v>
      </c>
      <c r="N6" s="42" t="s">
        <v>45</v>
      </c>
      <c r="O6" s="42" t="s">
        <v>17</v>
      </c>
      <c r="P6" s="42" t="s">
        <v>47</v>
      </c>
    </row>
    <row r="7" spans="1:17" x14ac:dyDescent="0.25">
      <c r="A7" s="67"/>
      <c r="B7" s="69"/>
      <c r="C7" s="43"/>
      <c r="D7" s="43"/>
      <c r="E7" s="43"/>
      <c r="F7" s="43"/>
      <c r="G7" s="59"/>
      <c r="H7" s="43"/>
      <c r="I7" s="43"/>
      <c r="J7" s="43"/>
      <c r="K7" s="59"/>
      <c r="L7" s="43"/>
      <c r="M7" s="60"/>
      <c r="N7" s="64"/>
      <c r="O7" s="60"/>
      <c r="P7" s="60"/>
    </row>
    <row r="8" spans="1:17" x14ac:dyDescent="0.25">
      <c r="A8" s="10" t="s">
        <v>8</v>
      </c>
      <c r="B8" s="33">
        <v>60994</v>
      </c>
      <c r="C8" s="34">
        <v>1800</v>
      </c>
      <c r="D8" s="34">
        <v>1620</v>
      </c>
      <c r="E8" s="34">
        <v>1200</v>
      </c>
      <c r="F8" s="23">
        <f>SUM(B8:E8)</f>
        <v>65614</v>
      </c>
      <c r="G8" s="34">
        <v>953.4</v>
      </c>
      <c r="H8" s="34">
        <v>15845.16</v>
      </c>
      <c r="I8" s="34">
        <v>8291.5</v>
      </c>
      <c r="J8" s="23">
        <f>B8/1000*0.12*16</f>
        <v>117.10848</v>
      </c>
      <c r="K8" s="34">
        <v>309.43</v>
      </c>
      <c r="L8" s="34">
        <v>927.1</v>
      </c>
      <c r="M8" s="23">
        <f>SUM(F8:L8)</f>
        <v>92057.698479999992</v>
      </c>
      <c r="N8" s="23">
        <f>August!P8</f>
        <v>43240.518479999984</v>
      </c>
      <c r="O8" s="4">
        <v>7531.53</v>
      </c>
      <c r="P8" s="1">
        <f>N8-O8</f>
        <v>35708.988479999985</v>
      </c>
      <c r="Q8" s="17"/>
    </row>
    <row r="9" spans="1:17" ht="15" customHeight="1" x14ac:dyDescent="0.25">
      <c r="A9" s="71" t="s">
        <v>23</v>
      </c>
      <c r="B9" s="68" t="s">
        <v>9</v>
      </c>
      <c r="C9" s="42" t="s">
        <v>10</v>
      </c>
      <c r="D9" s="42" t="s">
        <v>11</v>
      </c>
      <c r="E9" s="42" t="s">
        <v>19</v>
      </c>
      <c r="F9" s="42" t="s">
        <v>7</v>
      </c>
      <c r="G9" s="42" t="s">
        <v>6</v>
      </c>
      <c r="H9" s="42" t="s">
        <v>21</v>
      </c>
      <c r="I9" s="42" t="s">
        <v>13</v>
      </c>
      <c r="J9" s="42" t="s">
        <v>14</v>
      </c>
      <c r="K9" s="42" t="s">
        <v>5</v>
      </c>
      <c r="L9" s="42" t="s">
        <v>15</v>
      </c>
      <c r="M9" s="42" t="s">
        <v>16</v>
      </c>
      <c r="N9" s="24"/>
      <c r="O9" s="5"/>
      <c r="P9" s="5"/>
      <c r="Q9" s="18"/>
    </row>
    <row r="10" spans="1:17" x14ac:dyDescent="0.25">
      <c r="A10" s="72"/>
      <c r="B10" s="73"/>
      <c r="C10" s="56"/>
      <c r="D10" s="56"/>
      <c r="E10" s="56"/>
      <c r="F10" s="56"/>
      <c r="G10" s="70"/>
      <c r="H10" s="56"/>
      <c r="I10" s="56"/>
      <c r="J10" s="56"/>
      <c r="K10" s="70"/>
      <c r="L10" s="56"/>
      <c r="M10" s="42"/>
      <c r="N10" s="24"/>
      <c r="O10" s="5"/>
      <c r="P10" s="5"/>
      <c r="Q10" s="18"/>
    </row>
    <row r="11" spans="1:17" x14ac:dyDescent="0.25">
      <c r="A11" s="10" t="s">
        <v>18</v>
      </c>
      <c r="B11" s="33">
        <v>40126.74</v>
      </c>
      <c r="C11" s="34" t="s">
        <v>20</v>
      </c>
      <c r="D11" s="34" t="s">
        <v>20</v>
      </c>
      <c r="E11" s="34" t="s">
        <v>20</v>
      </c>
      <c r="F11" s="23">
        <f>SUM(B11:E11)</f>
        <v>40126.74</v>
      </c>
      <c r="G11" s="23">
        <f>F11*0.0765</f>
        <v>3069.6956099999998</v>
      </c>
      <c r="H11" s="23">
        <f>SUM(B11:D11)*0.1532</f>
        <v>6147.4165679999996</v>
      </c>
      <c r="I11" s="34">
        <v>8291.5</v>
      </c>
      <c r="J11" s="23">
        <f>B11/1000*0.12*16</f>
        <v>77.043340799999996</v>
      </c>
      <c r="K11" s="23">
        <f>F11*0.004706</f>
        <v>188.83643843999999</v>
      </c>
      <c r="L11" s="23">
        <f>F11*0.0015</f>
        <v>60.190109999999997</v>
      </c>
      <c r="M11" s="23">
        <f>SUM(F11:L11)</f>
        <v>57961.422067240004</v>
      </c>
      <c r="N11" s="23">
        <f>August!P11</f>
        <v>36506.172067240004</v>
      </c>
      <c r="O11" s="6">
        <v>4464.2</v>
      </c>
      <c r="P11" s="2">
        <f>N11-O11</f>
        <v>32041.972067240004</v>
      </c>
      <c r="Q11" s="19"/>
    </row>
    <row r="12" spans="1:17" x14ac:dyDescent="0.25">
      <c r="A12" s="61" t="s">
        <v>46</v>
      </c>
      <c r="B12" s="61"/>
      <c r="C12" s="61"/>
      <c r="D12" s="22"/>
      <c r="E12" s="22"/>
      <c r="F12" s="22"/>
      <c r="G12" s="22"/>
      <c r="H12" s="22"/>
      <c r="I12" s="22"/>
      <c r="J12" s="22"/>
      <c r="K12" s="22"/>
      <c r="L12" s="22"/>
      <c r="M12" s="25">
        <v>150019.12</v>
      </c>
      <c r="N12" s="25">
        <f>August!P12</f>
        <v>79746.690547239996</v>
      </c>
      <c r="O12" s="3">
        <f>O8+O11</f>
        <v>11995.73</v>
      </c>
      <c r="P12" s="3">
        <f>N12-O12</f>
        <v>67750.96054724</v>
      </c>
      <c r="Q12" s="18"/>
    </row>
    <row r="13" spans="1:17" x14ac:dyDescent="0.25">
      <c r="A13" s="8"/>
      <c r="B13" s="30"/>
      <c r="C13" s="22"/>
      <c r="D13" s="22"/>
      <c r="E13" s="22"/>
      <c r="F13" s="22"/>
      <c r="G13" s="22"/>
      <c r="H13" s="22"/>
      <c r="I13" s="22"/>
      <c r="J13" s="35"/>
      <c r="K13" s="35"/>
      <c r="L13" s="35"/>
      <c r="M13" s="26"/>
      <c r="N13" s="26"/>
      <c r="O13" s="7"/>
      <c r="P13" s="7"/>
      <c r="Q13" s="18"/>
    </row>
    <row r="14" spans="1:17" x14ac:dyDescent="0.25">
      <c r="A14" s="75" t="s">
        <v>42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18"/>
    </row>
    <row r="15" spans="1:17" s="20" customFormat="1" ht="12" x14ac:dyDescent="0.25">
      <c r="A15" s="11" t="s">
        <v>41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27">
        <v>10000</v>
      </c>
      <c r="N15" s="27">
        <f>August!P15</f>
        <v>10000</v>
      </c>
      <c r="O15" s="6">
        <v>10000</v>
      </c>
      <c r="P15" s="2">
        <f>N15-O15</f>
        <v>0</v>
      </c>
    </row>
    <row r="16" spans="1:17" s="20" customFormat="1" ht="12" x14ac:dyDescent="0.25">
      <c r="A16" s="11" t="s">
        <v>40</v>
      </c>
      <c r="B16" s="48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27">
        <v>5000</v>
      </c>
      <c r="N16" s="27">
        <f>August!P16</f>
        <v>1839.1999999999998</v>
      </c>
      <c r="O16" s="6"/>
      <c r="P16" s="2">
        <f t="shared" ref="P16:P18" si="0">N16-O16</f>
        <v>1839.1999999999998</v>
      </c>
    </row>
    <row r="17" spans="1:19" s="20" customFormat="1" ht="12" x14ac:dyDescent="0.25">
      <c r="A17" s="11" t="s">
        <v>39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27">
        <v>3000</v>
      </c>
      <c r="N17" s="27">
        <f>August!P17</f>
        <v>2707.2799999999997</v>
      </c>
      <c r="O17" s="6"/>
      <c r="P17" s="2">
        <f t="shared" si="0"/>
        <v>2707.2799999999997</v>
      </c>
    </row>
    <row r="18" spans="1:19" s="20" customFormat="1" ht="12" x14ac:dyDescent="0.25">
      <c r="A18" s="11" t="s">
        <v>38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27">
        <v>5000</v>
      </c>
      <c r="N18" s="27">
        <f>August!P18</f>
        <v>4376.5000000000009</v>
      </c>
      <c r="O18" s="6"/>
      <c r="P18" s="2">
        <f t="shared" si="0"/>
        <v>4376.5000000000009</v>
      </c>
    </row>
    <row r="19" spans="1:19" x14ac:dyDescent="0.25">
      <c r="A19" s="53" t="s">
        <v>24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9" x14ac:dyDescent="0.25">
      <c r="A20" s="55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9" x14ac:dyDescent="0.25">
      <c r="A21" s="12" t="s">
        <v>0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27">
        <v>4900</v>
      </c>
      <c r="N21" s="27">
        <f>August!P21</f>
        <v>4900</v>
      </c>
      <c r="O21" s="6">
        <v>4900</v>
      </c>
      <c r="P21" s="2">
        <f>N21-O21</f>
        <v>0</v>
      </c>
    </row>
    <row r="22" spans="1:19" x14ac:dyDescent="0.25">
      <c r="A22" s="12" t="s">
        <v>1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27">
        <v>3500</v>
      </c>
      <c r="N22" s="27">
        <f>August!P22</f>
        <v>3500</v>
      </c>
      <c r="O22" s="6">
        <v>3500</v>
      </c>
      <c r="P22" s="2">
        <f t="shared" ref="P22:P24" si="1">N22-O22</f>
        <v>0</v>
      </c>
    </row>
    <row r="23" spans="1:19" x14ac:dyDescent="0.25">
      <c r="A23" s="12" t="s">
        <v>2</v>
      </c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7">
        <v>3250</v>
      </c>
      <c r="N23" s="27">
        <f>August!P23</f>
        <v>287</v>
      </c>
      <c r="O23" s="6"/>
      <c r="P23" s="2">
        <f t="shared" si="1"/>
        <v>287</v>
      </c>
    </row>
    <row r="24" spans="1:19" x14ac:dyDescent="0.25">
      <c r="A24" s="12" t="s">
        <v>3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27">
        <v>21000</v>
      </c>
      <c r="N24" s="27">
        <f>August!P24</f>
        <v>21000</v>
      </c>
      <c r="O24" s="6"/>
      <c r="P24" s="2">
        <f t="shared" si="1"/>
        <v>21000</v>
      </c>
    </row>
    <row r="25" spans="1:19" x14ac:dyDescent="0.25">
      <c r="A25" s="13" t="s">
        <v>4</v>
      </c>
      <c r="B25" s="38"/>
      <c r="C25" s="39"/>
      <c r="D25" s="37"/>
      <c r="E25" s="37"/>
      <c r="F25" s="37"/>
      <c r="G25" s="37"/>
      <c r="H25" s="37"/>
      <c r="I25" s="37"/>
      <c r="J25" s="37"/>
      <c r="K25" s="37"/>
      <c r="L25" s="37"/>
      <c r="M25" s="27">
        <f>SUM(M12:M24)</f>
        <v>205669.12</v>
      </c>
      <c r="N25" s="27"/>
      <c r="O25" s="2">
        <f>O12+O15+O16+O17+O18+O21+O22+O23+O24</f>
        <v>30395.73</v>
      </c>
      <c r="P25" s="2">
        <f>SUM(P12:P24)</f>
        <v>97960.940547239996</v>
      </c>
      <c r="Q25" s="21"/>
      <c r="R25" s="21"/>
      <c r="S25" s="21"/>
    </row>
    <row r="26" spans="1:19" x14ac:dyDescent="0.25">
      <c r="A26" s="44" t="s">
        <v>33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21"/>
      <c r="R26" s="21"/>
      <c r="S26" s="21"/>
    </row>
    <row r="27" spans="1:19" x14ac:dyDescent="0.2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9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9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9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9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9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x14ac:dyDescent="0.25">
      <c r="A33" s="14"/>
      <c r="B33" s="4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x14ac:dyDescent="0.25">
      <c r="A34" s="14"/>
      <c r="B34" s="40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x14ac:dyDescent="0.25">
      <c r="A35" s="14"/>
      <c r="B35" s="40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x14ac:dyDescent="0.25">
      <c r="A36" s="14"/>
      <c r="B36" s="4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</sheetData>
  <sheetProtection sheet="1" objects="1" scenarios="1" selectLockedCells="1"/>
  <mergeCells count="40">
    <mergeCell ref="O6:O7"/>
    <mergeCell ref="K9:K10"/>
    <mergeCell ref="L9:L10"/>
    <mergeCell ref="M9:M10"/>
    <mergeCell ref="A12:C12"/>
    <mergeCell ref="J9:J10"/>
    <mergeCell ref="I6:I7"/>
    <mergeCell ref="J6:J7"/>
    <mergeCell ref="K6:K7"/>
    <mergeCell ref="L6:L7"/>
    <mergeCell ref="M6:M7"/>
    <mergeCell ref="E9:E10"/>
    <mergeCell ref="F9:F10"/>
    <mergeCell ref="C9:C10"/>
    <mergeCell ref="D9:D10"/>
    <mergeCell ref="G9:G10"/>
    <mergeCell ref="A27:P32"/>
    <mergeCell ref="A1:P1"/>
    <mergeCell ref="A6:A7"/>
    <mergeCell ref="B6:B7"/>
    <mergeCell ref="C6:C7"/>
    <mergeCell ref="D6:D7"/>
    <mergeCell ref="E6:E7"/>
    <mergeCell ref="F6:F7"/>
    <mergeCell ref="G6:G7"/>
    <mergeCell ref="H6:H7"/>
    <mergeCell ref="P6:P7"/>
    <mergeCell ref="A9:A10"/>
    <mergeCell ref="B9:B10"/>
    <mergeCell ref="A14:P14"/>
    <mergeCell ref="N6:N7"/>
    <mergeCell ref="A5:P5"/>
    <mergeCell ref="H9:H10"/>
    <mergeCell ref="I9:I10"/>
    <mergeCell ref="A26:P26"/>
    <mergeCell ref="B15:L15"/>
    <mergeCell ref="B16:L16"/>
    <mergeCell ref="B17:L17"/>
    <mergeCell ref="B18:L18"/>
    <mergeCell ref="A19:P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6"/>
  <sheetViews>
    <sheetView workbookViewId="0">
      <selection activeCell="O21" sqref="O21"/>
    </sheetView>
  </sheetViews>
  <sheetFormatPr defaultRowHeight="15" x14ac:dyDescent="0.25"/>
  <cols>
    <col min="1" max="1" width="19.7109375" style="15" customWidth="1"/>
    <col min="2" max="2" width="9.140625" style="41"/>
    <col min="3" max="12" width="9.140625" style="29"/>
    <col min="13" max="13" width="11.85546875" style="29" bestFit="1" customWidth="1"/>
    <col min="14" max="16" width="14.7109375" style="29" customWidth="1"/>
    <col min="17" max="16384" width="9.140625" style="16"/>
  </cols>
  <sheetData>
    <row r="1" spans="1:17" x14ac:dyDescent="0.25">
      <c r="A1" s="62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x14ac:dyDescent="0.25">
      <c r="A2" s="8"/>
      <c r="B2" s="30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x14ac:dyDescent="0.25">
      <c r="A3" s="9"/>
      <c r="B3" s="31"/>
      <c r="C3" s="32"/>
      <c r="D3" s="3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7" x14ac:dyDescent="0.25">
      <c r="A4" s="8"/>
      <c r="B4" s="3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7" ht="15" customHeight="1" x14ac:dyDescent="0.25">
      <c r="A5" s="75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7" ht="15" customHeight="1" x14ac:dyDescent="0.25">
      <c r="A6" s="66" t="s">
        <v>23</v>
      </c>
      <c r="B6" s="68" t="s">
        <v>9</v>
      </c>
      <c r="C6" s="42" t="s">
        <v>10</v>
      </c>
      <c r="D6" s="42" t="s">
        <v>11</v>
      </c>
      <c r="E6" s="42" t="s">
        <v>19</v>
      </c>
      <c r="F6" s="42" t="s">
        <v>7</v>
      </c>
      <c r="G6" s="42" t="s">
        <v>6</v>
      </c>
      <c r="H6" s="42" t="s">
        <v>12</v>
      </c>
      <c r="I6" s="42" t="s">
        <v>13</v>
      </c>
      <c r="J6" s="42" t="s">
        <v>14</v>
      </c>
      <c r="K6" s="42" t="s">
        <v>5</v>
      </c>
      <c r="L6" s="42" t="s">
        <v>15</v>
      </c>
      <c r="M6" s="42" t="s">
        <v>16</v>
      </c>
      <c r="N6" s="42" t="s">
        <v>45</v>
      </c>
      <c r="O6" s="42" t="s">
        <v>17</v>
      </c>
      <c r="P6" s="42" t="s">
        <v>47</v>
      </c>
    </row>
    <row r="7" spans="1:17" x14ac:dyDescent="0.25">
      <c r="A7" s="67"/>
      <c r="B7" s="69"/>
      <c r="C7" s="43"/>
      <c r="D7" s="43"/>
      <c r="E7" s="43"/>
      <c r="F7" s="43"/>
      <c r="G7" s="59"/>
      <c r="H7" s="43"/>
      <c r="I7" s="43"/>
      <c r="J7" s="43"/>
      <c r="K7" s="59"/>
      <c r="L7" s="43"/>
      <c r="M7" s="60"/>
      <c r="N7" s="64"/>
      <c r="O7" s="60"/>
      <c r="P7" s="60"/>
    </row>
    <row r="8" spans="1:17" x14ac:dyDescent="0.25">
      <c r="A8" s="10" t="s">
        <v>8</v>
      </c>
      <c r="B8" s="33">
        <v>60994</v>
      </c>
      <c r="C8" s="34">
        <v>1800</v>
      </c>
      <c r="D8" s="34">
        <v>1620</v>
      </c>
      <c r="E8" s="34">
        <v>1200</v>
      </c>
      <c r="F8" s="23">
        <f>SUM(B8:E8)</f>
        <v>65614</v>
      </c>
      <c r="G8" s="34">
        <v>953.4</v>
      </c>
      <c r="H8" s="34">
        <v>15845.16</v>
      </c>
      <c r="I8" s="34">
        <v>8291.5</v>
      </c>
      <c r="J8" s="23">
        <f>B8/1000*0.12*16</f>
        <v>117.10848</v>
      </c>
      <c r="K8" s="34">
        <v>309.43</v>
      </c>
      <c r="L8" s="34">
        <v>927.1</v>
      </c>
      <c r="M8" s="23">
        <f>SUM(F8:L8)</f>
        <v>92057.698479999992</v>
      </c>
      <c r="N8" s="23">
        <f>September!P8</f>
        <v>35708.988479999985</v>
      </c>
      <c r="O8" s="4">
        <v>8329.81</v>
      </c>
      <c r="P8" s="1">
        <f>N8-O8</f>
        <v>27379.178479999988</v>
      </c>
      <c r="Q8" s="17"/>
    </row>
    <row r="9" spans="1:17" ht="15" customHeight="1" x14ac:dyDescent="0.25">
      <c r="A9" s="71" t="s">
        <v>23</v>
      </c>
      <c r="B9" s="68" t="s">
        <v>9</v>
      </c>
      <c r="C9" s="42" t="s">
        <v>10</v>
      </c>
      <c r="D9" s="42" t="s">
        <v>11</v>
      </c>
      <c r="E9" s="42" t="s">
        <v>19</v>
      </c>
      <c r="F9" s="42" t="s">
        <v>7</v>
      </c>
      <c r="G9" s="42" t="s">
        <v>6</v>
      </c>
      <c r="H9" s="42" t="s">
        <v>21</v>
      </c>
      <c r="I9" s="42" t="s">
        <v>13</v>
      </c>
      <c r="J9" s="42" t="s">
        <v>14</v>
      </c>
      <c r="K9" s="42" t="s">
        <v>5</v>
      </c>
      <c r="L9" s="42" t="s">
        <v>15</v>
      </c>
      <c r="M9" s="42" t="s">
        <v>16</v>
      </c>
      <c r="N9" s="24"/>
      <c r="O9" s="5"/>
      <c r="P9" s="5"/>
      <c r="Q9" s="18"/>
    </row>
    <row r="10" spans="1:17" x14ac:dyDescent="0.25">
      <c r="A10" s="72"/>
      <c r="B10" s="73"/>
      <c r="C10" s="56"/>
      <c r="D10" s="56"/>
      <c r="E10" s="56"/>
      <c r="F10" s="56"/>
      <c r="G10" s="70"/>
      <c r="H10" s="56"/>
      <c r="I10" s="56"/>
      <c r="J10" s="56"/>
      <c r="K10" s="70"/>
      <c r="L10" s="56"/>
      <c r="M10" s="42"/>
      <c r="N10" s="24"/>
      <c r="O10" s="5"/>
      <c r="P10" s="5"/>
      <c r="Q10" s="18"/>
    </row>
    <row r="11" spans="1:17" x14ac:dyDescent="0.25">
      <c r="A11" s="10" t="s">
        <v>18</v>
      </c>
      <c r="B11" s="33">
        <v>40126.74</v>
      </c>
      <c r="C11" s="34" t="s">
        <v>20</v>
      </c>
      <c r="D11" s="34" t="s">
        <v>20</v>
      </c>
      <c r="E11" s="34" t="s">
        <v>20</v>
      </c>
      <c r="F11" s="23">
        <f>SUM(B11:E11)</f>
        <v>40126.74</v>
      </c>
      <c r="G11" s="23">
        <f>F11*0.0765</f>
        <v>3069.6956099999998</v>
      </c>
      <c r="H11" s="23">
        <f>SUM(B11:D11)*0.1532</f>
        <v>6147.4165679999996</v>
      </c>
      <c r="I11" s="34">
        <v>8291.5</v>
      </c>
      <c r="J11" s="23">
        <f>B11/1000*0.12*16</f>
        <v>77.043340799999996</v>
      </c>
      <c r="K11" s="23">
        <f>F11*0.004706</f>
        <v>188.83643843999999</v>
      </c>
      <c r="L11" s="23">
        <f>F11*0.0015</f>
        <v>60.190109999999997</v>
      </c>
      <c r="M11" s="23">
        <f>SUM(F11:L11)</f>
        <v>57961.422067240004</v>
      </c>
      <c r="N11" s="23">
        <f>September!P11</f>
        <v>32041.972067240004</v>
      </c>
      <c r="O11" s="6">
        <v>4921.07</v>
      </c>
      <c r="P11" s="2">
        <f>N11-O11</f>
        <v>27120.902067240004</v>
      </c>
      <c r="Q11" s="19"/>
    </row>
    <row r="12" spans="1:17" x14ac:dyDescent="0.25">
      <c r="A12" s="61" t="s">
        <v>46</v>
      </c>
      <c r="B12" s="61"/>
      <c r="C12" s="61"/>
      <c r="D12" s="22"/>
      <c r="E12" s="22"/>
      <c r="F12" s="22"/>
      <c r="G12" s="22"/>
      <c r="H12" s="22"/>
      <c r="I12" s="22"/>
      <c r="J12" s="22"/>
      <c r="K12" s="22"/>
      <c r="L12" s="22"/>
      <c r="M12" s="25">
        <v>150019.12</v>
      </c>
      <c r="N12" s="25">
        <f>September!P12</f>
        <v>67750.96054724</v>
      </c>
      <c r="O12" s="3">
        <f>O8+O11</f>
        <v>13250.88</v>
      </c>
      <c r="P12" s="3">
        <f>N12-O12</f>
        <v>54500.080547240002</v>
      </c>
      <c r="Q12" s="18"/>
    </row>
    <row r="13" spans="1:17" x14ac:dyDescent="0.25">
      <c r="A13" s="8"/>
      <c r="B13" s="30"/>
      <c r="C13" s="22"/>
      <c r="D13" s="22"/>
      <c r="E13" s="22"/>
      <c r="F13" s="22"/>
      <c r="G13" s="22"/>
      <c r="H13" s="22"/>
      <c r="I13" s="22"/>
      <c r="J13" s="35"/>
      <c r="K13" s="35"/>
      <c r="L13" s="35"/>
      <c r="M13" s="26"/>
      <c r="N13" s="26"/>
      <c r="O13" s="7"/>
      <c r="P13" s="7"/>
      <c r="Q13" s="18"/>
    </row>
    <row r="14" spans="1:17" x14ac:dyDescent="0.25">
      <c r="A14" s="75" t="s">
        <v>42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18"/>
    </row>
    <row r="15" spans="1:17" s="20" customFormat="1" ht="12" x14ac:dyDescent="0.25">
      <c r="A15" s="11" t="s">
        <v>41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27">
        <v>10000</v>
      </c>
      <c r="N15" s="27">
        <f>September!P15</f>
        <v>0</v>
      </c>
      <c r="O15" s="6"/>
      <c r="P15" s="2">
        <f>N15-O15</f>
        <v>0</v>
      </c>
    </row>
    <row r="16" spans="1:17" s="20" customFormat="1" ht="12" x14ac:dyDescent="0.25">
      <c r="A16" s="11" t="s">
        <v>40</v>
      </c>
      <c r="B16" s="48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27">
        <v>5000</v>
      </c>
      <c r="N16" s="27">
        <f>September!P16</f>
        <v>1839.1999999999998</v>
      </c>
      <c r="O16" s="6"/>
      <c r="P16" s="2">
        <f t="shared" ref="P16:P18" si="0">N16-O16</f>
        <v>1839.1999999999998</v>
      </c>
    </row>
    <row r="17" spans="1:19" s="20" customFormat="1" ht="12" x14ac:dyDescent="0.25">
      <c r="A17" s="11" t="s">
        <v>39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27">
        <v>3000</v>
      </c>
      <c r="N17" s="27">
        <f>September!P17</f>
        <v>2707.2799999999997</v>
      </c>
      <c r="O17" s="6"/>
      <c r="P17" s="2">
        <f t="shared" si="0"/>
        <v>2707.2799999999997</v>
      </c>
    </row>
    <row r="18" spans="1:19" s="20" customFormat="1" ht="12" x14ac:dyDescent="0.25">
      <c r="A18" s="11" t="s">
        <v>38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27">
        <v>5000</v>
      </c>
      <c r="N18" s="27">
        <f>September!P18</f>
        <v>4376.5000000000009</v>
      </c>
      <c r="O18" s="6">
        <v>27.36</v>
      </c>
      <c r="P18" s="2">
        <f t="shared" si="0"/>
        <v>4349.1400000000012</v>
      </c>
    </row>
    <row r="19" spans="1:19" x14ac:dyDescent="0.25">
      <c r="A19" s="53" t="s">
        <v>24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9" x14ac:dyDescent="0.25">
      <c r="A20" s="55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9" x14ac:dyDescent="0.25">
      <c r="A21" s="12" t="s">
        <v>0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27">
        <v>4900</v>
      </c>
      <c r="N21" s="27">
        <f>September!P21</f>
        <v>0</v>
      </c>
      <c r="O21" s="6"/>
      <c r="P21" s="2">
        <f>N21-O21</f>
        <v>0</v>
      </c>
    </row>
    <row r="22" spans="1:19" x14ac:dyDescent="0.25">
      <c r="A22" s="12" t="s">
        <v>1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27">
        <v>3500</v>
      </c>
      <c r="N22" s="27">
        <f>September!P22</f>
        <v>0</v>
      </c>
      <c r="O22" s="6"/>
      <c r="P22" s="2">
        <f t="shared" ref="P22:P24" si="1">N22-O22</f>
        <v>0</v>
      </c>
    </row>
    <row r="23" spans="1:19" x14ac:dyDescent="0.25">
      <c r="A23" s="12" t="s">
        <v>2</v>
      </c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7">
        <v>3250</v>
      </c>
      <c r="N23" s="27">
        <f>September!P23</f>
        <v>287</v>
      </c>
      <c r="O23" s="6"/>
      <c r="P23" s="2">
        <f t="shared" si="1"/>
        <v>287</v>
      </c>
    </row>
    <row r="24" spans="1:19" x14ac:dyDescent="0.25">
      <c r="A24" s="12" t="s">
        <v>3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27">
        <v>21000</v>
      </c>
      <c r="N24" s="27">
        <f>September!P24</f>
        <v>21000</v>
      </c>
      <c r="O24" s="6"/>
      <c r="P24" s="2">
        <f t="shared" si="1"/>
        <v>21000</v>
      </c>
    </row>
    <row r="25" spans="1:19" x14ac:dyDescent="0.25">
      <c r="A25" s="13" t="s">
        <v>4</v>
      </c>
      <c r="B25" s="38"/>
      <c r="C25" s="39"/>
      <c r="D25" s="37"/>
      <c r="E25" s="37"/>
      <c r="F25" s="37"/>
      <c r="G25" s="37"/>
      <c r="H25" s="37"/>
      <c r="I25" s="37"/>
      <c r="J25" s="37"/>
      <c r="K25" s="37"/>
      <c r="L25" s="37"/>
      <c r="M25" s="27">
        <f>SUM(M12:M24)</f>
        <v>205669.12</v>
      </c>
      <c r="N25" s="27"/>
      <c r="O25" s="2">
        <f>O12+O15+O16+O17+O18+O21+O22+O23+O24</f>
        <v>13278.24</v>
      </c>
      <c r="P25" s="2">
        <f>SUM(P12:P24)</f>
        <v>84682.700547240005</v>
      </c>
      <c r="Q25" s="21"/>
      <c r="R25" s="21"/>
      <c r="S25" s="21"/>
    </row>
    <row r="26" spans="1:19" x14ac:dyDescent="0.25">
      <c r="A26" s="44" t="s">
        <v>33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21"/>
      <c r="R26" s="21"/>
      <c r="S26" s="21"/>
    </row>
    <row r="27" spans="1:19" x14ac:dyDescent="0.2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9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9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9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9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9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x14ac:dyDescent="0.25">
      <c r="A33" s="14"/>
      <c r="B33" s="4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x14ac:dyDescent="0.25">
      <c r="A34" s="14"/>
      <c r="B34" s="40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x14ac:dyDescent="0.25">
      <c r="A35" s="14"/>
      <c r="B35" s="40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x14ac:dyDescent="0.25">
      <c r="A36" s="14"/>
      <c r="B36" s="4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</sheetData>
  <sheetProtection sheet="1" objects="1" scenarios="1" selectLockedCells="1"/>
  <mergeCells count="40">
    <mergeCell ref="O6:O7"/>
    <mergeCell ref="K9:K10"/>
    <mergeCell ref="L9:L10"/>
    <mergeCell ref="M9:M10"/>
    <mergeCell ref="A12:C12"/>
    <mergeCell ref="J9:J10"/>
    <mergeCell ref="I6:I7"/>
    <mergeCell ref="J6:J7"/>
    <mergeCell ref="K6:K7"/>
    <mergeCell ref="L6:L7"/>
    <mergeCell ref="M6:M7"/>
    <mergeCell ref="E9:E10"/>
    <mergeCell ref="F9:F10"/>
    <mergeCell ref="C9:C10"/>
    <mergeCell ref="D9:D10"/>
    <mergeCell ref="G9:G10"/>
    <mergeCell ref="A27:P32"/>
    <mergeCell ref="A1:P1"/>
    <mergeCell ref="A6:A7"/>
    <mergeCell ref="B6:B7"/>
    <mergeCell ref="C6:C7"/>
    <mergeCell ref="D6:D7"/>
    <mergeCell ref="E6:E7"/>
    <mergeCell ref="F6:F7"/>
    <mergeCell ref="G6:G7"/>
    <mergeCell ref="H6:H7"/>
    <mergeCell ref="P6:P7"/>
    <mergeCell ref="A9:A10"/>
    <mergeCell ref="B9:B10"/>
    <mergeCell ref="A14:P14"/>
    <mergeCell ref="N6:N7"/>
    <mergeCell ref="A5:P5"/>
    <mergeCell ref="H9:H10"/>
    <mergeCell ref="I9:I10"/>
    <mergeCell ref="A26:P26"/>
    <mergeCell ref="B15:L15"/>
    <mergeCell ref="B16:L16"/>
    <mergeCell ref="B17:L17"/>
    <mergeCell ref="B18:L18"/>
    <mergeCell ref="A19:P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36"/>
  <sheetViews>
    <sheetView workbookViewId="0">
      <selection activeCell="A27" sqref="A27:P32"/>
    </sheetView>
  </sheetViews>
  <sheetFormatPr defaultRowHeight="15" x14ac:dyDescent="0.25"/>
  <cols>
    <col min="1" max="1" width="19.7109375" style="15" customWidth="1"/>
    <col min="2" max="2" width="9.140625" style="41"/>
    <col min="3" max="12" width="9.140625" style="29"/>
    <col min="13" max="13" width="11.85546875" style="29" bestFit="1" customWidth="1"/>
    <col min="14" max="16" width="14.7109375" style="29" customWidth="1"/>
    <col min="17" max="16384" width="9.140625" style="16"/>
  </cols>
  <sheetData>
    <row r="1" spans="1:17" x14ac:dyDescent="0.25">
      <c r="A1" s="62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x14ac:dyDescent="0.25">
      <c r="A2" s="8"/>
      <c r="B2" s="30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x14ac:dyDescent="0.25">
      <c r="A3" s="9"/>
      <c r="B3" s="31"/>
      <c r="C3" s="32"/>
      <c r="D3" s="3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7" x14ac:dyDescent="0.25">
      <c r="A4" s="8"/>
      <c r="B4" s="3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7" ht="15" customHeight="1" x14ac:dyDescent="0.25">
      <c r="A5" s="75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7" ht="15" customHeight="1" x14ac:dyDescent="0.25">
      <c r="A6" s="66" t="s">
        <v>23</v>
      </c>
      <c r="B6" s="68" t="s">
        <v>9</v>
      </c>
      <c r="C6" s="42" t="s">
        <v>10</v>
      </c>
      <c r="D6" s="42" t="s">
        <v>11</v>
      </c>
      <c r="E6" s="42" t="s">
        <v>19</v>
      </c>
      <c r="F6" s="42" t="s">
        <v>7</v>
      </c>
      <c r="G6" s="42" t="s">
        <v>6</v>
      </c>
      <c r="H6" s="42" t="s">
        <v>12</v>
      </c>
      <c r="I6" s="42" t="s">
        <v>13</v>
      </c>
      <c r="J6" s="42" t="s">
        <v>14</v>
      </c>
      <c r="K6" s="42" t="s">
        <v>5</v>
      </c>
      <c r="L6" s="42" t="s">
        <v>15</v>
      </c>
      <c r="M6" s="42" t="s">
        <v>16</v>
      </c>
      <c r="N6" s="42" t="s">
        <v>45</v>
      </c>
      <c r="O6" s="42" t="s">
        <v>17</v>
      </c>
      <c r="P6" s="42" t="s">
        <v>47</v>
      </c>
    </row>
    <row r="7" spans="1:17" x14ac:dyDescent="0.25">
      <c r="A7" s="67"/>
      <c r="B7" s="69"/>
      <c r="C7" s="43"/>
      <c r="D7" s="43"/>
      <c r="E7" s="43"/>
      <c r="F7" s="43"/>
      <c r="G7" s="59"/>
      <c r="H7" s="43"/>
      <c r="I7" s="43"/>
      <c r="J7" s="43"/>
      <c r="K7" s="59"/>
      <c r="L7" s="43"/>
      <c r="M7" s="60"/>
      <c r="N7" s="64"/>
      <c r="O7" s="60"/>
      <c r="P7" s="60"/>
    </row>
    <row r="8" spans="1:17" x14ac:dyDescent="0.25">
      <c r="A8" s="10" t="s">
        <v>8</v>
      </c>
      <c r="B8" s="33">
        <v>60994</v>
      </c>
      <c r="C8" s="34">
        <v>1800</v>
      </c>
      <c r="D8" s="34">
        <v>1620</v>
      </c>
      <c r="E8" s="34">
        <v>1200</v>
      </c>
      <c r="F8" s="23">
        <f>SUM(B8:E8)</f>
        <v>65614</v>
      </c>
      <c r="G8" s="34">
        <v>953.4</v>
      </c>
      <c r="H8" s="34">
        <v>15845.16</v>
      </c>
      <c r="I8" s="34">
        <v>8291.5</v>
      </c>
      <c r="J8" s="23">
        <f>B8/1000*0.12*16</f>
        <v>117.10848</v>
      </c>
      <c r="K8" s="34">
        <v>309.43</v>
      </c>
      <c r="L8" s="34">
        <v>927.1</v>
      </c>
      <c r="M8" s="23">
        <f>SUM(F8:L8)</f>
        <v>92057.698479999992</v>
      </c>
      <c r="N8" s="23">
        <f>October!P8</f>
        <v>27379.178479999988</v>
      </c>
      <c r="O8" s="4"/>
      <c r="P8" s="1">
        <f>N8-O8</f>
        <v>27379.178479999988</v>
      </c>
      <c r="Q8" s="17"/>
    </row>
    <row r="9" spans="1:17" ht="15" customHeight="1" x14ac:dyDescent="0.25">
      <c r="A9" s="71" t="s">
        <v>23</v>
      </c>
      <c r="B9" s="68" t="s">
        <v>9</v>
      </c>
      <c r="C9" s="42" t="s">
        <v>10</v>
      </c>
      <c r="D9" s="42" t="s">
        <v>11</v>
      </c>
      <c r="E9" s="42" t="s">
        <v>19</v>
      </c>
      <c r="F9" s="42" t="s">
        <v>7</v>
      </c>
      <c r="G9" s="42" t="s">
        <v>6</v>
      </c>
      <c r="H9" s="42" t="s">
        <v>21</v>
      </c>
      <c r="I9" s="42" t="s">
        <v>13</v>
      </c>
      <c r="J9" s="42" t="s">
        <v>14</v>
      </c>
      <c r="K9" s="42" t="s">
        <v>5</v>
      </c>
      <c r="L9" s="42" t="s">
        <v>15</v>
      </c>
      <c r="M9" s="42" t="s">
        <v>16</v>
      </c>
      <c r="N9" s="24"/>
      <c r="O9" s="5"/>
      <c r="P9" s="5"/>
      <c r="Q9" s="18"/>
    </row>
    <row r="10" spans="1:17" x14ac:dyDescent="0.25">
      <c r="A10" s="72"/>
      <c r="B10" s="73"/>
      <c r="C10" s="56"/>
      <c r="D10" s="56"/>
      <c r="E10" s="56"/>
      <c r="F10" s="56"/>
      <c r="G10" s="70"/>
      <c r="H10" s="56"/>
      <c r="I10" s="56"/>
      <c r="J10" s="56"/>
      <c r="K10" s="70"/>
      <c r="L10" s="56"/>
      <c r="M10" s="42"/>
      <c r="N10" s="24"/>
      <c r="O10" s="5"/>
      <c r="P10" s="5"/>
      <c r="Q10" s="18"/>
    </row>
    <row r="11" spans="1:17" x14ac:dyDescent="0.25">
      <c r="A11" s="10" t="s">
        <v>18</v>
      </c>
      <c r="B11" s="33">
        <v>40126.74</v>
      </c>
      <c r="C11" s="34" t="s">
        <v>20</v>
      </c>
      <c r="D11" s="34" t="s">
        <v>20</v>
      </c>
      <c r="E11" s="34" t="s">
        <v>20</v>
      </c>
      <c r="F11" s="23">
        <f>SUM(B11:E11)</f>
        <v>40126.74</v>
      </c>
      <c r="G11" s="23">
        <f>F11*0.0765</f>
        <v>3069.6956099999998</v>
      </c>
      <c r="H11" s="23">
        <f>SUM(B11:D11)*0.1532</f>
        <v>6147.4165679999996</v>
      </c>
      <c r="I11" s="34">
        <v>8291.5</v>
      </c>
      <c r="J11" s="23">
        <f>B11/1000*0.12*16</f>
        <v>77.043340799999996</v>
      </c>
      <c r="K11" s="23">
        <f>F11*0.004706</f>
        <v>188.83643843999999</v>
      </c>
      <c r="L11" s="23">
        <f>F11*0.0015</f>
        <v>60.190109999999997</v>
      </c>
      <c r="M11" s="23">
        <f>SUM(F11:L11)</f>
        <v>57961.422067240004</v>
      </c>
      <c r="N11" s="23">
        <f>October!P11</f>
        <v>27120.902067240004</v>
      </c>
      <c r="O11" s="6"/>
      <c r="P11" s="2">
        <f>N11-O11</f>
        <v>27120.902067240004</v>
      </c>
      <c r="Q11" s="19"/>
    </row>
    <row r="12" spans="1:17" x14ac:dyDescent="0.25">
      <c r="A12" s="61" t="s">
        <v>46</v>
      </c>
      <c r="B12" s="61"/>
      <c r="C12" s="61"/>
      <c r="D12" s="22"/>
      <c r="E12" s="22"/>
      <c r="F12" s="22"/>
      <c r="G12" s="22"/>
      <c r="H12" s="22"/>
      <c r="I12" s="22"/>
      <c r="J12" s="22"/>
      <c r="K12" s="22"/>
      <c r="L12" s="22"/>
      <c r="M12" s="25">
        <v>150019.12</v>
      </c>
      <c r="N12" s="25">
        <f>October!P12</f>
        <v>54500.080547240002</v>
      </c>
      <c r="O12" s="3">
        <f>O8+O11</f>
        <v>0</v>
      </c>
      <c r="P12" s="3">
        <f>N12-O12</f>
        <v>54500.080547240002</v>
      </c>
      <c r="Q12" s="18"/>
    </row>
    <row r="13" spans="1:17" x14ac:dyDescent="0.25">
      <c r="A13" s="8"/>
      <c r="B13" s="30"/>
      <c r="C13" s="22"/>
      <c r="D13" s="22"/>
      <c r="E13" s="22"/>
      <c r="F13" s="22"/>
      <c r="G13" s="22"/>
      <c r="H13" s="22"/>
      <c r="I13" s="22"/>
      <c r="J13" s="35"/>
      <c r="K13" s="35"/>
      <c r="L13" s="35"/>
      <c r="M13" s="26"/>
      <c r="N13" s="26"/>
      <c r="O13" s="7"/>
      <c r="P13" s="7"/>
      <c r="Q13" s="18"/>
    </row>
    <row r="14" spans="1:17" x14ac:dyDescent="0.25">
      <c r="A14" s="75" t="s">
        <v>42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18"/>
    </row>
    <row r="15" spans="1:17" s="20" customFormat="1" ht="12" x14ac:dyDescent="0.25">
      <c r="A15" s="11" t="s">
        <v>41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27">
        <v>10000</v>
      </c>
      <c r="N15" s="27">
        <f>October!P15</f>
        <v>0</v>
      </c>
      <c r="O15" s="6"/>
      <c r="P15" s="2">
        <f>N15-O15</f>
        <v>0</v>
      </c>
    </row>
    <row r="16" spans="1:17" s="20" customFormat="1" ht="12" x14ac:dyDescent="0.25">
      <c r="A16" s="11" t="s">
        <v>40</v>
      </c>
      <c r="B16" s="48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27">
        <v>5000</v>
      </c>
      <c r="N16" s="27">
        <f>October!P16</f>
        <v>1839.1999999999998</v>
      </c>
      <c r="O16" s="6"/>
      <c r="P16" s="2">
        <f t="shared" ref="P16:P18" si="0">N16-O16</f>
        <v>1839.1999999999998</v>
      </c>
    </row>
    <row r="17" spans="1:19" s="20" customFormat="1" ht="12" x14ac:dyDescent="0.25">
      <c r="A17" s="11" t="s">
        <v>39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27">
        <v>3000</v>
      </c>
      <c r="N17" s="27">
        <f>October!P17</f>
        <v>2707.2799999999997</v>
      </c>
      <c r="O17" s="6"/>
      <c r="P17" s="2">
        <f t="shared" si="0"/>
        <v>2707.2799999999997</v>
      </c>
    </row>
    <row r="18" spans="1:19" s="20" customFormat="1" ht="12" x14ac:dyDescent="0.25">
      <c r="A18" s="11" t="s">
        <v>38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27">
        <v>5000</v>
      </c>
      <c r="N18" s="27">
        <f>October!P18</f>
        <v>4349.1400000000012</v>
      </c>
      <c r="O18" s="6"/>
      <c r="P18" s="2">
        <f t="shared" si="0"/>
        <v>4349.1400000000012</v>
      </c>
    </row>
    <row r="19" spans="1:19" x14ac:dyDescent="0.25">
      <c r="A19" s="53" t="s">
        <v>24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9" x14ac:dyDescent="0.25">
      <c r="A20" s="55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9" x14ac:dyDescent="0.25">
      <c r="A21" s="12" t="s">
        <v>0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27">
        <v>4900</v>
      </c>
      <c r="N21" s="27">
        <f>October!P21</f>
        <v>0</v>
      </c>
      <c r="O21" s="6"/>
      <c r="P21" s="2">
        <f>N21-O21</f>
        <v>0</v>
      </c>
    </row>
    <row r="22" spans="1:19" x14ac:dyDescent="0.25">
      <c r="A22" s="12" t="s">
        <v>1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27">
        <v>3500</v>
      </c>
      <c r="N22" s="27">
        <f>October!P22</f>
        <v>0</v>
      </c>
      <c r="O22" s="6"/>
      <c r="P22" s="2">
        <f t="shared" ref="P22:P24" si="1">N22-O22</f>
        <v>0</v>
      </c>
    </row>
    <row r="23" spans="1:19" x14ac:dyDescent="0.25">
      <c r="A23" s="12" t="s">
        <v>2</v>
      </c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7">
        <v>3250</v>
      </c>
      <c r="N23" s="27">
        <f>October!P23</f>
        <v>287</v>
      </c>
      <c r="O23" s="6"/>
      <c r="P23" s="2">
        <f t="shared" si="1"/>
        <v>287</v>
      </c>
    </row>
    <row r="24" spans="1:19" x14ac:dyDescent="0.25">
      <c r="A24" s="12" t="s">
        <v>3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27">
        <v>21000</v>
      </c>
      <c r="N24" s="27">
        <f>October!P24</f>
        <v>21000</v>
      </c>
      <c r="O24" s="6"/>
      <c r="P24" s="2">
        <f t="shared" si="1"/>
        <v>21000</v>
      </c>
    </row>
    <row r="25" spans="1:19" x14ac:dyDescent="0.25">
      <c r="A25" s="13" t="s">
        <v>4</v>
      </c>
      <c r="B25" s="38"/>
      <c r="C25" s="39"/>
      <c r="D25" s="37"/>
      <c r="E25" s="37"/>
      <c r="F25" s="37"/>
      <c r="G25" s="37"/>
      <c r="H25" s="37"/>
      <c r="I25" s="37"/>
      <c r="J25" s="37"/>
      <c r="K25" s="37"/>
      <c r="L25" s="37"/>
      <c r="M25" s="27">
        <f>SUM(M12:M24)</f>
        <v>205669.12</v>
      </c>
      <c r="N25" s="27"/>
      <c r="O25" s="2">
        <f>O12+O15+O16+O17+O18+O21+O22+O23+O24</f>
        <v>0</v>
      </c>
      <c r="P25" s="2">
        <f>SUM(P12:P24)</f>
        <v>84682.700547240005</v>
      </c>
      <c r="Q25" s="21"/>
      <c r="R25" s="21"/>
      <c r="S25" s="21"/>
    </row>
    <row r="26" spans="1:19" x14ac:dyDescent="0.25">
      <c r="A26" s="44" t="s">
        <v>33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21"/>
      <c r="R26" s="21"/>
      <c r="S26" s="21"/>
    </row>
    <row r="27" spans="1:19" x14ac:dyDescent="0.2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9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9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9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9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9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x14ac:dyDescent="0.25">
      <c r="A33" s="14"/>
      <c r="B33" s="40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x14ac:dyDescent="0.25">
      <c r="A34" s="14"/>
      <c r="B34" s="40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x14ac:dyDescent="0.25">
      <c r="A35" s="14"/>
      <c r="B35" s="40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x14ac:dyDescent="0.25">
      <c r="A36" s="14"/>
      <c r="B36" s="4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</sheetData>
  <sheetProtection sheet="1" objects="1" scenarios="1" selectLockedCells="1"/>
  <mergeCells count="40">
    <mergeCell ref="O6:O7"/>
    <mergeCell ref="K9:K10"/>
    <mergeCell ref="L9:L10"/>
    <mergeCell ref="M9:M10"/>
    <mergeCell ref="A12:C12"/>
    <mergeCell ref="J9:J10"/>
    <mergeCell ref="I6:I7"/>
    <mergeCell ref="J6:J7"/>
    <mergeCell ref="K6:K7"/>
    <mergeCell ref="L6:L7"/>
    <mergeCell ref="M6:M7"/>
    <mergeCell ref="E9:E10"/>
    <mergeCell ref="F9:F10"/>
    <mergeCell ref="C9:C10"/>
    <mergeCell ref="D9:D10"/>
    <mergeCell ref="G9:G10"/>
    <mergeCell ref="A27:P32"/>
    <mergeCell ref="A1:P1"/>
    <mergeCell ref="A6:A7"/>
    <mergeCell ref="B6:B7"/>
    <mergeCell ref="C6:C7"/>
    <mergeCell ref="D6:D7"/>
    <mergeCell ref="E6:E7"/>
    <mergeCell ref="F6:F7"/>
    <mergeCell ref="G6:G7"/>
    <mergeCell ref="H6:H7"/>
    <mergeCell ref="P6:P7"/>
    <mergeCell ref="A9:A10"/>
    <mergeCell ref="B9:B10"/>
    <mergeCell ref="A14:P14"/>
    <mergeCell ref="N6:N7"/>
    <mergeCell ref="A5:P5"/>
    <mergeCell ref="H9:H10"/>
    <mergeCell ref="I9:I10"/>
    <mergeCell ref="A26:P26"/>
    <mergeCell ref="B15:L15"/>
    <mergeCell ref="B16:L16"/>
    <mergeCell ref="B17:L17"/>
    <mergeCell ref="B18:L18"/>
    <mergeCell ref="A19:P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Chapmond</dc:creator>
  <cp:lastModifiedBy>Tia McGraw</cp:lastModifiedBy>
  <cp:lastPrinted>2023-08-28T17:06:26Z</cp:lastPrinted>
  <dcterms:created xsi:type="dcterms:W3CDTF">2022-11-04T14:43:23Z</dcterms:created>
  <dcterms:modified xsi:type="dcterms:W3CDTF">2023-11-27T15:14:14Z</dcterms:modified>
</cp:coreProperties>
</file>